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455" windowHeight="11160" firstSheet="1" activeTab="1"/>
  </bookViews>
  <sheets>
    <sheet name="Прогноз 2022-2030" sheetId="75" r:id="rId1"/>
    <sheet name="Лист1" sheetId="90" r:id="rId2"/>
    <sheet name="ТЭБ 2023" sheetId="81" r:id="rId3"/>
    <sheet name="ТЭБ 2024" sheetId="82" r:id="rId4"/>
    <sheet name="ТЭБ 2025" sheetId="83" r:id="rId5"/>
    <sheet name="ТЭБ 2026" sheetId="84" r:id="rId6"/>
    <sheet name="ТЭБ 2027" sheetId="85" r:id="rId7"/>
    <sheet name="ТЭБ 2028" sheetId="86" r:id="rId8"/>
    <sheet name="ТЭБ 2029" sheetId="87" r:id="rId9"/>
    <sheet name="ТЭБ 2030" sheetId="88" r:id="rId10"/>
    <sheet name="Бензин" sheetId="77" r:id="rId11"/>
    <sheet name="ДизТопливо" sheetId="78" r:id="rId12"/>
    <sheet name="Мазут" sheetId="79" r:id="rId13"/>
    <sheet name="СПГ" sheetId="80" r:id="rId14"/>
    <sheet name="Нефтепродукты" sheetId="27" r:id="rId15"/>
    <sheet name="Газ" sheetId="24" r:id="rId16"/>
    <sheet name="Газ_УТ" sheetId="74" r:id="rId17"/>
    <sheet name="Дрова" sheetId="30" r:id="rId18"/>
    <sheet name="Пеллеты" sheetId="89" r:id="rId19"/>
    <sheet name="ТТ_УТ" sheetId="76" r:id="rId20"/>
    <sheet name="ЭЭ" sheetId="29" r:id="rId21"/>
    <sheet name="ЭЭ_УТ" sheetId="43" r:id="rId22"/>
    <sheet name="ТЭ" sheetId="25" r:id="rId23"/>
    <sheet name="ТЭ_УТ" sheetId="45" r:id="rId24"/>
  </sheets>
  <calcPr calcId="152511"/>
</workbook>
</file>

<file path=xl/calcChain.xml><?xml version="1.0" encoding="utf-8"?>
<calcChain xmlns="http://schemas.openxmlformats.org/spreadsheetml/2006/main">
  <c r="J12" i="76" l="1"/>
  <c r="I12" i="76"/>
  <c r="H12" i="76"/>
  <c r="G12" i="76"/>
  <c r="F12" i="76"/>
  <c r="E12" i="76"/>
  <c r="D12" i="76"/>
  <c r="C12" i="76"/>
  <c r="J4" i="76"/>
  <c r="I4" i="76"/>
  <c r="H4" i="76"/>
  <c r="G4" i="76"/>
  <c r="F4" i="76"/>
  <c r="E4" i="76"/>
  <c r="D4" i="76"/>
  <c r="C4" i="76"/>
  <c r="C4" i="27"/>
  <c r="C7" i="27" s="1"/>
  <c r="E4" i="27"/>
  <c r="E7" i="27" s="1"/>
  <c r="F4" i="27"/>
  <c r="F7" i="27" s="1"/>
  <c r="J27" i="27"/>
  <c r="J22" i="27"/>
  <c r="J20" i="27"/>
  <c r="J14" i="27"/>
  <c r="J10" i="27"/>
  <c r="J7" i="27"/>
  <c r="J3" i="27"/>
  <c r="J4" i="27"/>
  <c r="J5" i="27"/>
  <c r="J6" i="27"/>
  <c r="J9" i="27"/>
  <c r="J11" i="27"/>
  <c r="J12" i="27"/>
  <c r="J13" i="27"/>
  <c r="J15" i="27"/>
  <c r="J16" i="27"/>
  <c r="J17" i="27"/>
  <c r="J18" i="27"/>
  <c r="J19" i="27"/>
  <c r="J21" i="27"/>
  <c r="J23" i="27"/>
  <c r="J24" i="27"/>
  <c r="J25" i="27"/>
  <c r="J26" i="27"/>
  <c r="J28" i="27"/>
  <c r="J29" i="27"/>
  <c r="J30" i="27"/>
  <c r="J31" i="27"/>
  <c r="J32" i="27"/>
  <c r="J33" i="27"/>
  <c r="J34" i="27"/>
  <c r="J35" i="27"/>
  <c r="I27" i="27"/>
  <c r="H27" i="27"/>
  <c r="G27" i="27"/>
  <c r="F27" i="27"/>
  <c r="E27" i="27"/>
  <c r="D27" i="27"/>
  <c r="C27" i="27"/>
  <c r="D20" i="27"/>
  <c r="C22" i="27"/>
  <c r="D22" i="27"/>
  <c r="E22" i="27"/>
  <c r="F22" i="27"/>
  <c r="G22" i="27"/>
  <c r="H22" i="27"/>
  <c r="I22" i="27"/>
  <c r="I20" i="27" s="1"/>
  <c r="F20" i="27"/>
  <c r="C14" i="27"/>
  <c r="D14" i="27"/>
  <c r="E14" i="27"/>
  <c r="F14" i="27"/>
  <c r="G14" i="27"/>
  <c r="H14" i="27"/>
  <c r="I14" i="27"/>
  <c r="C10" i="27"/>
  <c r="D10" i="27"/>
  <c r="E10" i="27"/>
  <c r="F10" i="27"/>
  <c r="G10" i="27"/>
  <c r="H10" i="27"/>
  <c r="I10" i="27"/>
  <c r="D7" i="27"/>
  <c r="G7" i="27"/>
  <c r="H7" i="27"/>
  <c r="I7" i="27"/>
  <c r="D3" i="27"/>
  <c r="E3" i="27"/>
  <c r="F3" i="27"/>
  <c r="G3" i="27"/>
  <c r="H3" i="27"/>
  <c r="I3" i="27"/>
  <c r="D4" i="27"/>
  <c r="G4" i="27"/>
  <c r="H4" i="27"/>
  <c r="I4" i="27"/>
  <c r="D5" i="27"/>
  <c r="E5" i="27"/>
  <c r="F5" i="27"/>
  <c r="G5" i="27"/>
  <c r="H5" i="27"/>
  <c r="I5" i="27"/>
  <c r="D6" i="27"/>
  <c r="E6" i="27"/>
  <c r="F6" i="27"/>
  <c r="G6" i="27"/>
  <c r="H6" i="27"/>
  <c r="I6" i="27"/>
  <c r="D9" i="27"/>
  <c r="E9" i="27"/>
  <c r="F9" i="27"/>
  <c r="G9" i="27"/>
  <c r="H9" i="27"/>
  <c r="I9" i="27"/>
  <c r="D11" i="27"/>
  <c r="E11" i="27"/>
  <c r="F11" i="27"/>
  <c r="G11" i="27"/>
  <c r="H11" i="27"/>
  <c r="I11" i="27"/>
  <c r="D12" i="27"/>
  <c r="E12" i="27"/>
  <c r="F12" i="27"/>
  <c r="G12" i="27"/>
  <c r="H12" i="27"/>
  <c r="I12" i="27"/>
  <c r="D13" i="27"/>
  <c r="E13" i="27"/>
  <c r="F13" i="27"/>
  <c r="G13" i="27"/>
  <c r="H13" i="27"/>
  <c r="I13" i="27"/>
  <c r="D15" i="27"/>
  <c r="E15" i="27"/>
  <c r="F15" i="27"/>
  <c r="G15" i="27"/>
  <c r="H15" i="27"/>
  <c r="I15" i="27"/>
  <c r="D16" i="27"/>
  <c r="E16" i="27"/>
  <c r="F16" i="27"/>
  <c r="G16" i="27"/>
  <c r="H16" i="27"/>
  <c r="I16" i="27"/>
  <c r="D17" i="27"/>
  <c r="E17" i="27"/>
  <c r="F17" i="27"/>
  <c r="G17" i="27"/>
  <c r="H17" i="27"/>
  <c r="I17" i="27"/>
  <c r="D18" i="27"/>
  <c r="E18" i="27"/>
  <c r="F18" i="27"/>
  <c r="G18" i="27"/>
  <c r="H18" i="27"/>
  <c r="I18" i="27"/>
  <c r="D19" i="27"/>
  <c r="E19" i="27"/>
  <c r="F19" i="27"/>
  <c r="G19" i="27"/>
  <c r="H19" i="27"/>
  <c r="I19" i="27"/>
  <c r="D21" i="27"/>
  <c r="E21" i="27"/>
  <c r="F21" i="27"/>
  <c r="G21" i="27"/>
  <c r="H21" i="27"/>
  <c r="I21" i="27"/>
  <c r="D23" i="27"/>
  <c r="E23" i="27"/>
  <c r="F23" i="27"/>
  <c r="G23" i="27"/>
  <c r="H23" i="27"/>
  <c r="I23" i="27"/>
  <c r="D24" i="27"/>
  <c r="E24" i="27"/>
  <c r="F24" i="27"/>
  <c r="G24" i="27"/>
  <c r="H24" i="27"/>
  <c r="I24" i="27"/>
  <c r="D25" i="27"/>
  <c r="E25" i="27"/>
  <c r="F25" i="27"/>
  <c r="G25" i="27"/>
  <c r="H25" i="27"/>
  <c r="I25" i="27"/>
  <c r="D26" i="27"/>
  <c r="E26" i="27"/>
  <c r="F26" i="27"/>
  <c r="G26" i="27"/>
  <c r="H26" i="27"/>
  <c r="I26" i="27"/>
  <c r="D28" i="27"/>
  <c r="E28" i="27"/>
  <c r="F28" i="27"/>
  <c r="G28" i="27"/>
  <c r="H28" i="27"/>
  <c r="I28" i="27"/>
  <c r="D29" i="27"/>
  <c r="E29" i="27"/>
  <c r="F29" i="27"/>
  <c r="G29" i="27"/>
  <c r="H29" i="27"/>
  <c r="I29" i="27"/>
  <c r="D30" i="27"/>
  <c r="E30" i="27"/>
  <c r="F30" i="27"/>
  <c r="G30" i="27"/>
  <c r="H30" i="27"/>
  <c r="I30" i="27"/>
  <c r="D31" i="27"/>
  <c r="E31" i="27"/>
  <c r="F31" i="27"/>
  <c r="G31" i="27"/>
  <c r="H31" i="27"/>
  <c r="I31" i="27"/>
  <c r="D32" i="27"/>
  <c r="E32" i="27"/>
  <c r="F32" i="27"/>
  <c r="G32" i="27"/>
  <c r="H32" i="27"/>
  <c r="I32" i="27"/>
  <c r="D33" i="27"/>
  <c r="E33" i="27"/>
  <c r="F33" i="27"/>
  <c r="G33" i="27"/>
  <c r="H33" i="27"/>
  <c r="I33" i="27"/>
  <c r="D34" i="27"/>
  <c r="E34" i="27"/>
  <c r="F34" i="27"/>
  <c r="G34" i="27"/>
  <c r="H34" i="27"/>
  <c r="I34" i="27"/>
  <c r="D35" i="27"/>
  <c r="E35" i="27"/>
  <c r="F35" i="27"/>
  <c r="G35" i="27"/>
  <c r="H35" i="27"/>
  <c r="I35" i="27"/>
  <c r="C5" i="27"/>
  <c r="C6" i="27"/>
  <c r="C9" i="27"/>
  <c r="C11" i="27"/>
  <c r="C12" i="27"/>
  <c r="C13" i="27"/>
  <c r="C15" i="27"/>
  <c r="C16" i="27"/>
  <c r="C17" i="27"/>
  <c r="C18" i="27"/>
  <c r="C19" i="27"/>
  <c r="C21" i="27"/>
  <c r="C23" i="27"/>
  <c r="C24" i="27"/>
  <c r="C25" i="27"/>
  <c r="C26" i="27"/>
  <c r="C28" i="27"/>
  <c r="C29" i="27"/>
  <c r="C30" i="27"/>
  <c r="C31" i="27"/>
  <c r="C32" i="27"/>
  <c r="C33" i="27"/>
  <c r="C34" i="27"/>
  <c r="C35" i="27"/>
  <c r="C3" i="27"/>
  <c r="J8" i="27" l="1"/>
  <c r="E20" i="27"/>
  <c r="E8" i="27" s="1"/>
  <c r="C20" i="27"/>
  <c r="C8" i="27" s="1"/>
  <c r="H20" i="27"/>
  <c r="G20" i="27"/>
  <c r="F8" i="27"/>
  <c r="G8" i="27"/>
  <c r="H8" i="27"/>
  <c r="I8" i="27"/>
  <c r="D8" i="27"/>
  <c r="D42" i="29" l="1"/>
  <c r="E42" i="29"/>
  <c r="F42" i="29"/>
  <c r="G42" i="29"/>
  <c r="H42" i="29"/>
  <c r="I42" i="29"/>
  <c r="J42" i="29"/>
  <c r="C42" i="29"/>
  <c r="C43" i="29" s="1"/>
  <c r="D43" i="29" s="1"/>
  <c r="E43" i="29" s="1"/>
  <c r="F43" i="29" s="1"/>
  <c r="G43" i="29" s="1"/>
  <c r="H43" i="29" s="1"/>
  <c r="I43" i="29" s="1"/>
  <c r="J43" i="29" s="1"/>
  <c r="D27" i="81"/>
  <c r="H27" i="81"/>
  <c r="I27" i="81"/>
  <c r="D27" i="82"/>
  <c r="H27" i="82"/>
  <c r="I27" i="82"/>
  <c r="D27" i="83"/>
  <c r="H27" i="83"/>
  <c r="I27" i="83"/>
  <c r="D27" i="84"/>
  <c r="H27" i="84"/>
  <c r="I27" i="84"/>
  <c r="D27" i="85"/>
  <c r="H27" i="85"/>
  <c r="I27" i="85"/>
  <c r="D27" i="86"/>
  <c r="H27" i="86"/>
  <c r="I27" i="86"/>
  <c r="D27" i="87"/>
  <c r="H27" i="87"/>
  <c r="I27" i="87"/>
  <c r="D27" i="88"/>
  <c r="H27" i="88"/>
  <c r="I27" i="88"/>
  <c r="C27" i="81"/>
  <c r="C27" i="82"/>
  <c r="C27" i="83"/>
  <c r="C27" i="84"/>
  <c r="C27" i="85"/>
  <c r="C27" i="86"/>
  <c r="C27" i="87"/>
  <c r="C27" i="88"/>
  <c r="C27" i="25"/>
  <c r="D27" i="25"/>
  <c r="E27" i="25"/>
  <c r="F27" i="25"/>
  <c r="G27" i="25"/>
  <c r="H27" i="25"/>
  <c r="I27" i="25"/>
  <c r="J27" i="25"/>
  <c r="C33" i="43"/>
  <c r="D33" i="43"/>
  <c r="E33" i="43"/>
  <c r="F33" i="43"/>
  <c r="G33" i="43"/>
  <c r="H33" i="43"/>
  <c r="I33" i="43"/>
  <c r="J33" i="43"/>
  <c r="J27" i="29"/>
  <c r="I27" i="29"/>
  <c r="H27" i="29"/>
  <c r="G27" i="29"/>
  <c r="F27" i="29"/>
  <c r="E27" i="29"/>
  <c r="D27" i="29"/>
  <c r="C27" i="29"/>
  <c r="C27" i="89"/>
  <c r="D27" i="89"/>
  <c r="E27" i="89"/>
  <c r="F27" i="89"/>
  <c r="G27" i="89"/>
  <c r="H27" i="89"/>
  <c r="I27" i="89"/>
  <c r="J27" i="89"/>
  <c r="C27" i="30"/>
  <c r="D27" i="30"/>
  <c r="E27" i="30"/>
  <c r="F27" i="30"/>
  <c r="G27" i="30"/>
  <c r="H27" i="30"/>
  <c r="I27" i="30"/>
  <c r="J27" i="30"/>
  <c r="C27" i="24"/>
  <c r="D27" i="24"/>
  <c r="E27" i="24"/>
  <c r="F27" i="24"/>
  <c r="G27" i="24"/>
  <c r="H27" i="24"/>
  <c r="I27" i="24"/>
  <c r="J27" i="24"/>
  <c r="C27" i="80"/>
  <c r="D27" i="80"/>
  <c r="E27" i="80"/>
  <c r="F27" i="80"/>
  <c r="G27" i="80"/>
  <c r="H27" i="80"/>
  <c r="I27" i="80"/>
  <c r="J27" i="80"/>
  <c r="C27" i="79"/>
  <c r="D27" i="79"/>
  <c r="E27" i="79"/>
  <c r="F27" i="79"/>
  <c r="G27" i="79"/>
  <c r="H27" i="79"/>
  <c r="I27" i="79"/>
  <c r="J27" i="79"/>
  <c r="C27" i="78"/>
  <c r="D27" i="78"/>
  <c r="E27" i="78"/>
  <c r="F27" i="78"/>
  <c r="G27" i="78"/>
  <c r="H27" i="78"/>
  <c r="I27" i="78"/>
  <c r="J27" i="78"/>
  <c r="C27" i="77"/>
  <c r="D27" i="77"/>
  <c r="E27" i="77"/>
  <c r="F27" i="77"/>
  <c r="G27" i="77"/>
  <c r="H27" i="77"/>
  <c r="I27" i="77"/>
  <c r="J27" i="77"/>
  <c r="I20" i="89" l="1"/>
  <c r="J22" i="89"/>
  <c r="J20" i="89" s="1"/>
  <c r="I22" i="89"/>
  <c r="H22" i="89"/>
  <c r="H20" i="89" s="1"/>
  <c r="G22" i="89"/>
  <c r="G20" i="89" s="1"/>
  <c r="F22" i="89"/>
  <c r="F20" i="89" s="1"/>
  <c r="E22" i="89"/>
  <c r="E20" i="89" s="1"/>
  <c r="D22" i="89"/>
  <c r="D20" i="89" s="1"/>
  <c r="C22" i="89"/>
  <c r="C20" i="89" s="1"/>
  <c r="J14" i="89"/>
  <c r="I14" i="89"/>
  <c r="H14" i="89"/>
  <c r="G14" i="89"/>
  <c r="F14" i="89"/>
  <c r="E14" i="89"/>
  <c r="D14" i="89"/>
  <c r="C14" i="89"/>
  <c r="J10" i="89"/>
  <c r="I10" i="89"/>
  <c r="H10" i="89"/>
  <c r="G10" i="89"/>
  <c r="F10" i="89"/>
  <c r="E10" i="89"/>
  <c r="D10" i="89"/>
  <c r="C10" i="89"/>
  <c r="J7" i="89"/>
  <c r="I7" i="89"/>
  <c r="H7" i="89"/>
  <c r="G7" i="89"/>
  <c r="F7" i="89"/>
  <c r="E7" i="89"/>
  <c r="D7" i="89"/>
  <c r="C7" i="89"/>
  <c r="C33" i="76"/>
  <c r="D33" i="76"/>
  <c r="E33" i="76"/>
  <c r="F33" i="76"/>
  <c r="G33" i="76"/>
  <c r="H33" i="76"/>
  <c r="I33" i="76"/>
  <c r="J33" i="76"/>
  <c r="C34" i="76"/>
  <c r="D34" i="76"/>
  <c r="E34" i="76"/>
  <c r="F34" i="76"/>
  <c r="G34" i="76"/>
  <c r="H34" i="76"/>
  <c r="I34" i="76"/>
  <c r="J34" i="76"/>
  <c r="C3" i="76"/>
  <c r="D3" i="76"/>
  <c r="E3" i="76"/>
  <c r="F3" i="76"/>
  <c r="G3" i="76"/>
  <c r="H3" i="76"/>
  <c r="I3" i="76"/>
  <c r="J3" i="76"/>
  <c r="D8" i="89" l="1"/>
  <c r="G8" i="89"/>
  <c r="C8" i="89"/>
  <c r="E8" i="89"/>
  <c r="H8" i="89"/>
  <c r="I8" i="89"/>
  <c r="J8" i="89"/>
  <c r="F8" i="89"/>
  <c r="F22" i="25"/>
  <c r="G22" i="25"/>
  <c r="I22" i="88"/>
  <c r="I20" i="88" s="1"/>
  <c r="H22" i="88"/>
  <c r="D22" i="88"/>
  <c r="C22" i="88"/>
  <c r="I14" i="88"/>
  <c r="H14" i="88"/>
  <c r="D14" i="88"/>
  <c r="C14" i="88"/>
  <c r="I10" i="88"/>
  <c r="H10" i="88"/>
  <c r="D10" i="88"/>
  <c r="C10" i="88"/>
  <c r="I7" i="88"/>
  <c r="H7" i="88"/>
  <c r="D7" i="88"/>
  <c r="C7" i="88"/>
  <c r="I22" i="87"/>
  <c r="H22" i="87"/>
  <c r="H20" i="87" s="1"/>
  <c r="D22" i="87"/>
  <c r="D20" i="87" s="1"/>
  <c r="C22" i="87"/>
  <c r="C20" i="87" s="1"/>
  <c r="I14" i="87"/>
  <c r="H14" i="87"/>
  <c r="D14" i="87"/>
  <c r="C14" i="87"/>
  <c r="I10" i="87"/>
  <c r="H10" i="87"/>
  <c r="D10" i="87"/>
  <c r="C10" i="87"/>
  <c r="I7" i="87"/>
  <c r="H7" i="87"/>
  <c r="D7" i="87"/>
  <c r="C7" i="87"/>
  <c r="I22" i="86"/>
  <c r="I20" i="86" s="1"/>
  <c r="H22" i="86"/>
  <c r="D22" i="86"/>
  <c r="C22" i="86"/>
  <c r="I14" i="86"/>
  <c r="H14" i="86"/>
  <c r="D14" i="86"/>
  <c r="C14" i="86"/>
  <c r="I10" i="86"/>
  <c r="H10" i="86"/>
  <c r="D10" i="86"/>
  <c r="C10" i="86"/>
  <c r="I7" i="86"/>
  <c r="H7" i="86"/>
  <c r="D7" i="86"/>
  <c r="C7" i="86"/>
  <c r="I22" i="85"/>
  <c r="H22" i="85"/>
  <c r="H20" i="85" s="1"/>
  <c r="D22" i="85"/>
  <c r="D20" i="85" s="1"/>
  <c r="C22" i="85"/>
  <c r="C20" i="85" s="1"/>
  <c r="I14" i="85"/>
  <c r="H14" i="85"/>
  <c r="D14" i="85"/>
  <c r="C14" i="85"/>
  <c r="I10" i="85"/>
  <c r="H10" i="85"/>
  <c r="D10" i="85"/>
  <c r="C10" i="85"/>
  <c r="I7" i="85"/>
  <c r="H7" i="85"/>
  <c r="D7" i="85"/>
  <c r="C7" i="85"/>
  <c r="I22" i="84"/>
  <c r="I20" i="84" s="1"/>
  <c r="H22" i="84"/>
  <c r="D22" i="84"/>
  <c r="C22" i="84"/>
  <c r="I14" i="84"/>
  <c r="H14" i="84"/>
  <c r="D14" i="84"/>
  <c r="C14" i="84"/>
  <c r="I10" i="84"/>
  <c r="H10" i="84"/>
  <c r="D10" i="84"/>
  <c r="C10" i="84"/>
  <c r="I7" i="84"/>
  <c r="H7" i="84"/>
  <c r="D7" i="84"/>
  <c r="C7" i="84"/>
  <c r="I22" i="83"/>
  <c r="H22" i="83"/>
  <c r="H20" i="83" s="1"/>
  <c r="D22" i="83"/>
  <c r="D20" i="83" s="1"/>
  <c r="C22" i="83"/>
  <c r="C20" i="83" s="1"/>
  <c r="I14" i="83"/>
  <c r="H14" i="83"/>
  <c r="D14" i="83"/>
  <c r="C14" i="83"/>
  <c r="I10" i="83"/>
  <c r="H10" i="83"/>
  <c r="D10" i="83"/>
  <c r="C10" i="83"/>
  <c r="I7" i="83"/>
  <c r="H7" i="83"/>
  <c r="D7" i="83"/>
  <c r="C7" i="83"/>
  <c r="I22" i="82"/>
  <c r="I20" i="82" s="1"/>
  <c r="H22" i="82"/>
  <c r="D22" i="82"/>
  <c r="C22" i="82"/>
  <c r="I14" i="82"/>
  <c r="H14" i="82"/>
  <c r="D14" i="82"/>
  <c r="C14" i="82"/>
  <c r="I10" i="82"/>
  <c r="H10" i="82"/>
  <c r="D10" i="82"/>
  <c r="C10" i="82"/>
  <c r="I7" i="82"/>
  <c r="H7" i="82"/>
  <c r="D7" i="82"/>
  <c r="C7" i="82"/>
  <c r="I22" i="81"/>
  <c r="H22" i="81"/>
  <c r="H20" i="81" s="1"/>
  <c r="D22" i="81"/>
  <c r="D20" i="81" s="1"/>
  <c r="C22" i="81"/>
  <c r="C20" i="81" s="1"/>
  <c r="I14" i="81"/>
  <c r="H14" i="81"/>
  <c r="D14" i="81"/>
  <c r="C14" i="81"/>
  <c r="I10" i="81"/>
  <c r="H10" i="81"/>
  <c r="D10" i="81"/>
  <c r="C10" i="81"/>
  <c r="I7" i="81"/>
  <c r="H7" i="81"/>
  <c r="D7" i="81"/>
  <c r="C7" i="81"/>
  <c r="E35" i="88"/>
  <c r="E35" i="87"/>
  <c r="E35" i="86"/>
  <c r="E35" i="85"/>
  <c r="E35" i="84"/>
  <c r="E35" i="83"/>
  <c r="E35" i="82"/>
  <c r="E35" i="81"/>
  <c r="E33" i="88"/>
  <c r="E33" i="87"/>
  <c r="E33" i="86"/>
  <c r="E33" i="85"/>
  <c r="E33" i="84"/>
  <c r="E33" i="83"/>
  <c r="E33" i="82"/>
  <c r="E33" i="81"/>
  <c r="E31" i="88"/>
  <c r="E31" i="87"/>
  <c r="E31" i="86"/>
  <c r="E31" i="85"/>
  <c r="E31" i="84"/>
  <c r="E31" i="83"/>
  <c r="E31" i="82"/>
  <c r="E31" i="81"/>
  <c r="E30" i="88"/>
  <c r="E30" i="87"/>
  <c r="E30" i="86"/>
  <c r="E30" i="85"/>
  <c r="E30" i="84"/>
  <c r="E30" i="83"/>
  <c r="E30" i="82"/>
  <c r="E30" i="81"/>
  <c r="E29" i="88"/>
  <c r="E29" i="87"/>
  <c r="E29" i="86"/>
  <c r="E29" i="85"/>
  <c r="E29" i="84"/>
  <c r="E29" i="83"/>
  <c r="E29" i="82"/>
  <c r="E29" i="81"/>
  <c r="E28" i="88"/>
  <c r="E27" i="88" s="1"/>
  <c r="E28" i="87"/>
  <c r="E27" i="87" s="1"/>
  <c r="E28" i="86"/>
  <c r="E27" i="86" s="1"/>
  <c r="E28" i="85"/>
  <c r="E27" i="85" s="1"/>
  <c r="E28" i="84"/>
  <c r="E27" i="84" s="1"/>
  <c r="E28" i="83"/>
  <c r="E27" i="83" s="1"/>
  <c r="E28" i="82"/>
  <c r="E27" i="82" s="1"/>
  <c r="E28" i="81"/>
  <c r="E26" i="88"/>
  <c r="E26" i="87"/>
  <c r="E26" i="86"/>
  <c r="E26" i="85"/>
  <c r="E26" i="84"/>
  <c r="E26" i="83"/>
  <c r="E26" i="82"/>
  <c r="E26" i="81"/>
  <c r="E25" i="88"/>
  <c r="E25" i="87"/>
  <c r="E25" i="86"/>
  <c r="E25" i="85"/>
  <c r="E25" i="84"/>
  <c r="E25" i="83"/>
  <c r="E25" i="82"/>
  <c r="E25" i="81"/>
  <c r="E24" i="88"/>
  <c r="E24" i="87"/>
  <c r="E24" i="86"/>
  <c r="E24" i="85"/>
  <c r="E24" i="84"/>
  <c r="E24" i="83"/>
  <c r="E24" i="82"/>
  <c r="E24" i="81"/>
  <c r="E23" i="88"/>
  <c r="E23" i="87"/>
  <c r="E23" i="86"/>
  <c r="E23" i="85"/>
  <c r="E23" i="84"/>
  <c r="E23" i="83"/>
  <c r="E23" i="82"/>
  <c r="E23" i="81"/>
  <c r="E21" i="88"/>
  <c r="E21" i="87"/>
  <c r="E21" i="86"/>
  <c r="E21" i="85"/>
  <c r="E21" i="84"/>
  <c r="E21" i="83"/>
  <c r="E21" i="82"/>
  <c r="E21" i="81"/>
  <c r="E19" i="88"/>
  <c r="E19" i="87"/>
  <c r="E19" i="86"/>
  <c r="E19" i="85"/>
  <c r="E19" i="84"/>
  <c r="E19" i="83"/>
  <c r="E19" i="82"/>
  <c r="E19" i="81"/>
  <c r="E18" i="88"/>
  <c r="E18" i="87"/>
  <c r="E18" i="86"/>
  <c r="E18" i="85"/>
  <c r="E18" i="84"/>
  <c r="E18" i="83"/>
  <c r="E18" i="82"/>
  <c r="E18" i="81"/>
  <c r="E17" i="88"/>
  <c r="E17" i="87"/>
  <c r="E17" i="86"/>
  <c r="E17" i="85"/>
  <c r="E17" i="84"/>
  <c r="E17" i="83"/>
  <c r="E17" i="82"/>
  <c r="E17" i="81"/>
  <c r="E16" i="88"/>
  <c r="E16" i="87"/>
  <c r="E16" i="86"/>
  <c r="E16" i="85"/>
  <c r="E16" i="84"/>
  <c r="E16" i="83"/>
  <c r="E16" i="82"/>
  <c r="E16" i="81"/>
  <c r="E15" i="88"/>
  <c r="E15" i="87"/>
  <c r="E15" i="86"/>
  <c r="E15" i="85"/>
  <c r="E15" i="84"/>
  <c r="E15" i="83"/>
  <c r="E15" i="82"/>
  <c r="E15" i="81"/>
  <c r="E12" i="81"/>
  <c r="E12" i="82"/>
  <c r="E12" i="83"/>
  <c r="E12" i="84"/>
  <c r="E12" i="85"/>
  <c r="E12" i="86"/>
  <c r="E12" i="87"/>
  <c r="E12" i="88"/>
  <c r="E13" i="81"/>
  <c r="E13" i="82"/>
  <c r="E13" i="83"/>
  <c r="E13" i="84"/>
  <c r="E13" i="85"/>
  <c r="E13" i="86"/>
  <c r="E13" i="87"/>
  <c r="E13" i="88"/>
  <c r="E11" i="88"/>
  <c r="E11" i="87"/>
  <c r="E11" i="86"/>
  <c r="E11" i="85"/>
  <c r="E11" i="84"/>
  <c r="E11" i="83"/>
  <c r="E11" i="82"/>
  <c r="E11" i="81"/>
  <c r="E9" i="81"/>
  <c r="E9" i="82"/>
  <c r="E9" i="83"/>
  <c r="E9" i="84"/>
  <c r="E9" i="85"/>
  <c r="E9" i="86"/>
  <c r="E9" i="87"/>
  <c r="E9" i="88"/>
  <c r="E4" i="81"/>
  <c r="E4" i="82"/>
  <c r="E4" i="83"/>
  <c r="E4" i="84"/>
  <c r="E4" i="85"/>
  <c r="E4" i="86"/>
  <c r="E4" i="87"/>
  <c r="E4" i="88"/>
  <c r="E5" i="81"/>
  <c r="E5" i="82"/>
  <c r="E5" i="83"/>
  <c r="E5" i="84"/>
  <c r="E5" i="85"/>
  <c r="E5" i="86"/>
  <c r="E5" i="87"/>
  <c r="E5" i="88"/>
  <c r="E6" i="81"/>
  <c r="E6" i="82"/>
  <c r="E6" i="83"/>
  <c r="E6" i="84"/>
  <c r="E6" i="85"/>
  <c r="E6" i="86"/>
  <c r="E6" i="87"/>
  <c r="E6" i="88"/>
  <c r="E3" i="81"/>
  <c r="E3" i="82"/>
  <c r="E3" i="83"/>
  <c r="E3" i="84"/>
  <c r="E3" i="85"/>
  <c r="E3" i="86"/>
  <c r="E3" i="87"/>
  <c r="E3" i="88"/>
  <c r="E27" i="81" l="1"/>
  <c r="I20" i="81"/>
  <c r="I20" i="83"/>
  <c r="I20" i="85"/>
  <c r="I20" i="87"/>
  <c r="C20" i="82"/>
  <c r="C20" i="84"/>
  <c r="C8" i="84" s="1"/>
  <c r="C20" i="86"/>
  <c r="C8" i="86" s="1"/>
  <c r="C20" i="88"/>
  <c r="C8" i="88" s="1"/>
  <c r="D20" i="82"/>
  <c r="D20" i="84"/>
  <c r="D8" i="84" s="1"/>
  <c r="D20" i="86"/>
  <c r="D8" i="86" s="1"/>
  <c r="D20" i="88"/>
  <c r="D8" i="88" s="1"/>
  <c r="H20" i="82"/>
  <c r="H8" i="82" s="1"/>
  <c r="H20" i="84"/>
  <c r="H8" i="84" s="1"/>
  <c r="H20" i="86"/>
  <c r="H8" i="86" s="1"/>
  <c r="H20" i="88"/>
  <c r="H8" i="88" s="1"/>
  <c r="C8" i="85"/>
  <c r="C8" i="83"/>
  <c r="C8" i="81"/>
  <c r="C8" i="87"/>
  <c r="E34" i="88"/>
  <c r="E34" i="87"/>
  <c r="E34" i="86"/>
  <c r="E34" i="85"/>
  <c r="E34" i="84"/>
  <c r="E34" i="83"/>
  <c r="E34" i="82"/>
  <c r="E34" i="81"/>
  <c r="D8" i="81"/>
  <c r="H8" i="81"/>
  <c r="I8" i="81"/>
  <c r="D8" i="82"/>
  <c r="I8" i="82"/>
  <c r="C8" i="82"/>
  <c r="I8" i="83"/>
  <c r="H8" i="83"/>
  <c r="D8" i="83"/>
  <c r="I8" i="84"/>
  <c r="D8" i="85"/>
  <c r="I8" i="85"/>
  <c r="H8" i="85"/>
  <c r="I8" i="86"/>
  <c r="D8" i="87"/>
  <c r="I8" i="87"/>
  <c r="H8" i="87"/>
  <c r="I8" i="88"/>
  <c r="E10" i="87"/>
  <c r="E22" i="83"/>
  <c r="E10" i="83"/>
  <c r="E7" i="84"/>
  <c r="E10" i="81"/>
  <c r="E22" i="81"/>
  <c r="E20" i="81" s="1"/>
  <c r="E14" i="87"/>
  <c r="E22" i="82"/>
  <c r="E20" i="82" s="1"/>
  <c r="E14" i="83"/>
  <c r="E10" i="84"/>
  <c r="E7" i="88"/>
  <c r="E10" i="86"/>
  <c r="E22" i="85"/>
  <c r="E7" i="86"/>
  <c r="E14" i="82"/>
  <c r="E22" i="86"/>
  <c r="E14" i="86"/>
  <c r="E14" i="85"/>
  <c r="E14" i="81"/>
  <c r="E10" i="88"/>
  <c r="E14" i="88"/>
  <c r="E22" i="88"/>
  <c r="E7" i="87"/>
  <c r="E22" i="87"/>
  <c r="E20" i="87" s="1"/>
  <c r="E7" i="85"/>
  <c r="E10" i="85"/>
  <c r="E14" i="84"/>
  <c r="E22" i="84"/>
  <c r="E20" i="84" s="1"/>
  <c r="E7" i="83"/>
  <c r="E7" i="82"/>
  <c r="E10" i="82"/>
  <c r="E7" i="81"/>
  <c r="J22" i="80"/>
  <c r="J20" i="80" s="1"/>
  <c r="I22" i="80"/>
  <c r="H22" i="80"/>
  <c r="G22" i="80"/>
  <c r="G20" i="80" s="1"/>
  <c r="F22" i="80"/>
  <c r="F20" i="80" s="1"/>
  <c r="E22" i="80"/>
  <c r="D22" i="80"/>
  <c r="D20" i="80" s="1"/>
  <c r="C22" i="80"/>
  <c r="J14" i="80"/>
  <c r="I14" i="80"/>
  <c r="H14" i="80"/>
  <c r="G14" i="80"/>
  <c r="F14" i="80"/>
  <c r="E14" i="80"/>
  <c r="D14" i="80"/>
  <c r="C14" i="80"/>
  <c r="J10" i="80"/>
  <c r="I10" i="80"/>
  <c r="H10" i="80"/>
  <c r="G10" i="80"/>
  <c r="F10" i="80"/>
  <c r="E10" i="80"/>
  <c r="D10" i="80"/>
  <c r="C10" i="80"/>
  <c r="J7" i="80"/>
  <c r="I7" i="80"/>
  <c r="H7" i="80"/>
  <c r="G7" i="80"/>
  <c r="F7" i="80"/>
  <c r="E7" i="80"/>
  <c r="D7" i="80"/>
  <c r="C7" i="80"/>
  <c r="J22" i="79"/>
  <c r="J20" i="79" s="1"/>
  <c r="I22" i="79"/>
  <c r="I20" i="79" s="1"/>
  <c r="H22" i="79"/>
  <c r="G22" i="79"/>
  <c r="G20" i="79" s="1"/>
  <c r="F22" i="79"/>
  <c r="F20" i="79" s="1"/>
  <c r="E22" i="79"/>
  <c r="E20" i="79" s="1"/>
  <c r="D22" i="79"/>
  <c r="C22" i="79"/>
  <c r="C20" i="79" s="1"/>
  <c r="J14" i="79"/>
  <c r="I14" i="79"/>
  <c r="H14" i="79"/>
  <c r="G14" i="79"/>
  <c r="F14" i="79"/>
  <c r="E14" i="79"/>
  <c r="D14" i="79"/>
  <c r="C14" i="79"/>
  <c r="J10" i="79"/>
  <c r="I10" i="79"/>
  <c r="H10" i="79"/>
  <c r="G10" i="79"/>
  <c r="F10" i="79"/>
  <c r="E10" i="79"/>
  <c r="D10" i="79"/>
  <c r="C10" i="79"/>
  <c r="J7" i="79"/>
  <c r="I7" i="79"/>
  <c r="H7" i="79"/>
  <c r="G7" i="79"/>
  <c r="F7" i="79"/>
  <c r="E7" i="79"/>
  <c r="D7" i="79"/>
  <c r="C7" i="79"/>
  <c r="J22" i="78"/>
  <c r="J20" i="78" s="1"/>
  <c r="I22" i="78"/>
  <c r="I20" i="78" s="1"/>
  <c r="H22" i="78"/>
  <c r="H20" i="78" s="1"/>
  <c r="G22" i="78"/>
  <c r="G20" i="78" s="1"/>
  <c r="F22" i="78"/>
  <c r="F20" i="78" s="1"/>
  <c r="E22" i="78"/>
  <c r="D22" i="78"/>
  <c r="D20" i="78" s="1"/>
  <c r="C22" i="78"/>
  <c r="C20" i="78" s="1"/>
  <c r="J14" i="78"/>
  <c r="I14" i="78"/>
  <c r="H14" i="78"/>
  <c r="G14" i="78"/>
  <c r="F14" i="78"/>
  <c r="E14" i="78"/>
  <c r="D14" i="78"/>
  <c r="C14" i="78"/>
  <c r="J10" i="78"/>
  <c r="I10" i="78"/>
  <c r="H10" i="78"/>
  <c r="G10" i="78"/>
  <c r="F10" i="78"/>
  <c r="E10" i="78"/>
  <c r="D10" i="78"/>
  <c r="C10" i="78"/>
  <c r="J7" i="78"/>
  <c r="I7" i="78"/>
  <c r="H7" i="78"/>
  <c r="G7" i="78"/>
  <c r="F7" i="78"/>
  <c r="E7" i="78"/>
  <c r="D7" i="78"/>
  <c r="C7" i="78"/>
  <c r="J22" i="77"/>
  <c r="I22" i="77"/>
  <c r="I20" i="77" s="1"/>
  <c r="H22" i="77"/>
  <c r="H20" i="77" s="1"/>
  <c r="G22" i="77"/>
  <c r="G20" i="77" s="1"/>
  <c r="F22" i="77"/>
  <c r="E22" i="77"/>
  <c r="E20" i="77" s="1"/>
  <c r="D22" i="77"/>
  <c r="D20" i="77" s="1"/>
  <c r="C22" i="77"/>
  <c r="C20" i="77" s="1"/>
  <c r="J14" i="77"/>
  <c r="I14" i="77"/>
  <c r="H14" i="77"/>
  <c r="G14" i="77"/>
  <c r="F14" i="77"/>
  <c r="E14" i="77"/>
  <c r="D14" i="77"/>
  <c r="C14" i="77"/>
  <c r="J10" i="77"/>
  <c r="I10" i="77"/>
  <c r="H10" i="77"/>
  <c r="G10" i="77"/>
  <c r="F10" i="77"/>
  <c r="E10" i="77"/>
  <c r="D10" i="77"/>
  <c r="C10" i="77"/>
  <c r="J7" i="77"/>
  <c r="I7" i="77"/>
  <c r="H7" i="77"/>
  <c r="G7" i="77"/>
  <c r="F7" i="77"/>
  <c r="E7" i="77"/>
  <c r="D7" i="77"/>
  <c r="C7" i="77"/>
  <c r="J35" i="76"/>
  <c r="G35" i="88" s="1"/>
  <c r="I35" i="76"/>
  <c r="G35" i="87" s="1"/>
  <c r="H35" i="76"/>
  <c r="G35" i="86" s="1"/>
  <c r="G35" i="76"/>
  <c r="G35" i="85" s="1"/>
  <c r="F35" i="76"/>
  <c r="G35" i="84" s="1"/>
  <c r="E35" i="76"/>
  <c r="G35" i="83" s="1"/>
  <c r="D35" i="76"/>
  <c r="G35" i="82" s="1"/>
  <c r="C35" i="76"/>
  <c r="G35" i="81" s="1"/>
  <c r="G34" i="88"/>
  <c r="G34" i="87"/>
  <c r="G34" i="86"/>
  <c r="G34" i="85"/>
  <c r="G34" i="84"/>
  <c r="G34" i="83"/>
  <c r="G34" i="82"/>
  <c r="G34" i="81"/>
  <c r="G33" i="88"/>
  <c r="G33" i="87"/>
  <c r="G33" i="86"/>
  <c r="G33" i="85"/>
  <c r="G33" i="84"/>
  <c r="G33" i="83"/>
  <c r="G33" i="82"/>
  <c r="G33" i="81"/>
  <c r="J31" i="76"/>
  <c r="G31" i="88" s="1"/>
  <c r="I31" i="76"/>
  <c r="G31" i="87" s="1"/>
  <c r="H31" i="76"/>
  <c r="G31" i="86" s="1"/>
  <c r="G31" i="76"/>
  <c r="G31" i="85" s="1"/>
  <c r="F31" i="76"/>
  <c r="G31" i="84" s="1"/>
  <c r="E31" i="76"/>
  <c r="G31" i="83" s="1"/>
  <c r="D31" i="76"/>
  <c r="G31" i="82" s="1"/>
  <c r="C31" i="76"/>
  <c r="G31" i="81" s="1"/>
  <c r="J30" i="76"/>
  <c r="G30" i="88" s="1"/>
  <c r="I30" i="76"/>
  <c r="G30" i="87" s="1"/>
  <c r="H30" i="76"/>
  <c r="G30" i="86" s="1"/>
  <c r="G30" i="76"/>
  <c r="G30" i="85" s="1"/>
  <c r="F30" i="76"/>
  <c r="G30" i="84" s="1"/>
  <c r="E30" i="76"/>
  <c r="G30" i="83" s="1"/>
  <c r="D30" i="76"/>
  <c r="G30" i="82" s="1"/>
  <c r="C30" i="76"/>
  <c r="G30" i="81" s="1"/>
  <c r="J29" i="76"/>
  <c r="G29" i="88" s="1"/>
  <c r="I29" i="76"/>
  <c r="G29" i="87" s="1"/>
  <c r="H29" i="76"/>
  <c r="G29" i="86" s="1"/>
  <c r="G29" i="76"/>
  <c r="G29" i="85" s="1"/>
  <c r="F29" i="76"/>
  <c r="G29" i="84" s="1"/>
  <c r="E29" i="76"/>
  <c r="G29" i="83" s="1"/>
  <c r="D29" i="76"/>
  <c r="G29" i="82" s="1"/>
  <c r="C29" i="76"/>
  <c r="G29" i="81" s="1"/>
  <c r="J28" i="76"/>
  <c r="I28" i="76"/>
  <c r="I27" i="76" s="1"/>
  <c r="H28" i="76"/>
  <c r="G28" i="76"/>
  <c r="F28" i="76"/>
  <c r="F27" i="76" s="1"/>
  <c r="E28" i="76"/>
  <c r="E27" i="76" s="1"/>
  <c r="D28" i="76"/>
  <c r="D27" i="76" s="1"/>
  <c r="C28" i="76"/>
  <c r="C23" i="76"/>
  <c r="G23" i="81" s="1"/>
  <c r="D23" i="76"/>
  <c r="G23" i="82" s="1"/>
  <c r="E23" i="76"/>
  <c r="G23" i="83" s="1"/>
  <c r="F23" i="76"/>
  <c r="G23" i="84" s="1"/>
  <c r="G23" i="76"/>
  <c r="H23" i="76"/>
  <c r="I23" i="76"/>
  <c r="J23" i="76"/>
  <c r="G23" i="88" s="1"/>
  <c r="C24" i="76"/>
  <c r="G24" i="81" s="1"/>
  <c r="D24" i="76"/>
  <c r="G24" i="82" s="1"/>
  <c r="E24" i="76"/>
  <c r="G24" i="83" s="1"/>
  <c r="F24" i="76"/>
  <c r="G24" i="84" s="1"/>
  <c r="G24" i="76"/>
  <c r="G24" i="85" s="1"/>
  <c r="H24" i="76"/>
  <c r="G24" i="86" s="1"/>
  <c r="I24" i="76"/>
  <c r="G24" i="87" s="1"/>
  <c r="J24" i="76"/>
  <c r="G24" i="88" s="1"/>
  <c r="C25" i="76"/>
  <c r="G25" i="81" s="1"/>
  <c r="G22" i="81" s="1"/>
  <c r="D25" i="76"/>
  <c r="G25" i="82" s="1"/>
  <c r="E25" i="76"/>
  <c r="G25" i="83" s="1"/>
  <c r="F25" i="76"/>
  <c r="G25" i="84" s="1"/>
  <c r="G25" i="76"/>
  <c r="G25" i="85" s="1"/>
  <c r="H25" i="76"/>
  <c r="G25" i="86" s="1"/>
  <c r="I25" i="76"/>
  <c r="G25" i="87" s="1"/>
  <c r="J25" i="76"/>
  <c r="G25" i="88" s="1"/>
  <c r="C26" i="76"/>
  <c r="G26" i="81" s="1"/>
  <c r="D26" i="76"/>
  <c r="G26" i="82" s="1"/>
  <c r="E26" i="76"/>
  <c r="G26" i="83" s="1"/>
  <c r="F26" i="76"/>
  <c r="G26" i="84" s="1"/>
  <c r="G26" i="76"/>
  <c r="G26" i="85" s="1"/>
  <c r="H26" i="76"/>
  <c r="G26" i="86" s="1"/>
  <c r="I26" i="76"/>
  <c r="G26" i="87" s="1"/>
  <c r="J26" i="76"/>
  <c r="G26" i="88" s="1"/>
  <c r="C21" i="76"/>
  <c r="D21" i="76"/>
  <c r="E21" i="76"/>
  <c r="F21" i="76"/>
  <c r="G21" i="76"/>
  <c r="H21" i="76"/>
  <c r="I21" i="76"/>
  <c r="J21" i="76"/>
  <c r="J19" i="76"/>
  <c r="G19" i="88" s="1"/>
  <c r="I19" i="76"/>
  <c r="G19" i="87" s="1"/>
  <c r="H19" i="76"/>
  <c r="G19" i="86" s="1"/>
  <c r="G19" i="76"/>
  <c r="G19" i="85" s="1"/>
  <c r="F19" i="76"/>
  <c r="G19" i="84" s="1"/>
  <c r="E19" i="76"/>
  <c r="G19" i="83" s="1"/>
  <c r="D19" i="76"/>
  <c r="G19" i="82" s="1"/>
  <c r="C19" i="76"/>
  <c r="G19" i="81" s="1"/>
  <c r="J18" i="76"/>
  <c r="G18" i="88" s="1"/>
  <c r="I18" i="76"/>
  <c r="G18" i="87" s="1"/>
  <c r="H18" i="76"/>
  <c r="G18" i="86" s="1"/>
  <c r="G18" i="76"/>
  <c r="G18" i="85" s="1"/>
  <c r="F18" i="76"/>
  <c r="G18" i="84" s="1"/>
  <c r="E18" i="76"/>
  <c r="G18" i="83" s="1"/>
  <c r="D18" i="76"/>
  <c r="G18" i="82" s="1"/>
  <c r="C18" i="76"/>
  <c r="G18" i="81" s="1"/>
  <c r="J17" i="76"/>
  <c r="G17" i="88" s="1"/>
  <c r="I17" i="76"/>
  <c r="G17" i="87" s="1"/>
  <c r="H17" i="76"/>
  <c r="G17" i="86" s="1"/>
  <c r="G17" i="76"/>
  <c r="G17" i="85" s="1"/>
  <c r="F17" i="76"/>
  <c r="G17" i="84" s="1"/>
  <c r="E17" i="76"/>
  <c r="G17" i="83" s="1"/>
  <c r="D17" i="76"/>
  <c r="G17" i="82" s="1"/>
  <c r="C17" i="76"/>
  <c r="G17" i="81" s="1"/>
  <c r="J16" i="76"/>
  <c r="G16" i="88" s="1"/>
  <c r="I16" i="76"/>
  <c r="G16" i="87" s="1"/>
  <c r="H16" i="76"/>
  <c r="G16" i="86" s="1"/>
  <c r="G16" i="76"/>
  <c r="G16" i="85" s="1"/>
  <c r="F16" i="76"/>
  <c r="G16" i="84" s="1"/>
  <c r="E16" i="76"/>
  <c r="G16" i="83" s="1"/>
  <c r="D16" i="76"/>
  <c r="C16" i="76"/>
  <c r="G16" i="81" s="1"/>
  <c r="J15" i="76"/>
  <c r="I15" i="76"/>
  <c r="H15" i="76"/>
  <c r="G15" i="86" s="1"/>
  <c r="G15" i="76"/>
  <c r="F15" i="76"/>
  <c r="E15" i="76"/>
  <c r="D15" i="76"/>
  <c r="G15" i="82" s="1"/>
  <c r="C15" i="76"/>
  <c r="G15" i="81" s="1"/>
  <c r="C11" i="76"/>
  <c r="G11" i="81" s="1"/>
  <c r="D11" i="76"/>
  <c r="G11" i="82" s="1"/>
  <c r="E11" i="76"/>
  <c r="F11" i="76"/>
  <c r="G11" i="84" s="1"/>
  <c r="G11" i="76"/>
  <c r="H11" i="76"/>
  <c r="I11" i="76"/>
  <c r="J11" i="76"/>
  <c r="G11" i="88" s="1"/>
  <c r="G12" i="81"/>
  <c r="G12" i="82"/>
  <c r="G12" i="83"/>
  <c r="G12" i="84"/>
  <c r="G12" i="85"/>
  <c r="G12" i="86"/>
  <c r="G12" i="87"/>
  <c r="G12" i="88"/>
  <c r="C13" i="76"/>
  <c r="G13" i="81" s="1"/>
  <c r="D13" i="76"/>
  <c r="G13" i="82" s="1"/>
  <c r="E13" i="76"/>
  <c r="G13" i="83" s="1"/>
  <c r="F13" i="76"/>
  <c r="G13" i="84" s="1"/>
  <c r="G13" i="76"/>
  <c r="G13" i="85" s="1"/>
  <c r="H13" i="76"/>
  <c r="G13" i="86" s="1"/>
  <c r="I13" i="76"/>
  <c r="G13" i="87" s="1"/>
  <c r="J13" i="76"/>
  <c r="G13" i="88" s="1"/>
  <c r="C9" i="76"/>
  <c r="G9" i="81" s="1"/>
  <c r="D9" i="76"/>
  <c r="G9" i="82" s="1"/>
  <c r="E9" i="76"/>
  <c r="G9" i="83" s="1"/>
  <c r="F9" i="76"/>
  <c r="G9" i="84" s="1"/>
  <c r="G9" i="76"/>
  <c r="G9" i="85" s="1"/>
  <c r="H9" i="76"/>
  <c r="G9" i="86" s="1"/>
  <c r="I9" i="76"/>
  <c r="G9" i="87" s="1"/>
  <c r="J9" i="76"/>
  <c r="G9" i="88" s="1"/>
  <c r="G4" i="81"/>
  <c r="G4" i="82"/>
  <c r="G4" i="83"/>
  <c r="G4" i="84"/>
  <c r="G4" i="85"/>
  <c r="G4" i="86"/>
  <c r="G4" i="87"/>
  <c r="G4" i="88"/>
  <c r="C5" i="76"/>
  <c r="G5" i="81" s="1"/>
  <c r="D5" i="76"/>
  <c r="G5" i="82" s="1"/>
  <c r="E5" i="76"/>
  <c r="F5" i="76"/>
  <c r="G5" i="84" s="1"/>
  <c r="G5" i="76"/>
  <c r="G5" i="85" s="1"/>
  <c r="H5" i="76"/>
  <c r="I5" i="76"/>
  <c r="G5" i="87" s="1"/>
  <c r="J5" i="76"/>
  <c r="G5" i="88" s="1"/>
  <c r="C6" i="76"/>
  <c r="G6" i="81" s="1"/>
  <c r="D6" i="76"/>
  <c r="E6" i="76"/>
  <c r="G6" i="83" s="1"/>
  <c r="F6" i="76"/>
  <c r="G6" i="84" s="1"/>
  <c r="G6" i="76"/>
  <c r="G6" i="85" s="1"/>
  <c r="H6" i="76"/>
  <c r="G6" i="86" s="1"/>
  <c r="I6" i="76"/>
  <c r="G6" i="87" s="1"/>
  <c r="J6" i="76"/>
  <c r="G6" i="88" s="1"/>
  <c r="G3" i="81"/>
  <c r="G3" i="82"/>
  <c r="G3" i="83"/>
  <c r="G3" i="84"/>
  <c r="G3" i="86"/>
  <c r="G3" i="87"/>
  <c r="G3" i="88"/>
  <c r="C23" i="43"/>
  <c r="J23" i="81" s="1"/>
  <c r="D23" i="43"/>
  <c r="J23" i="82" s="1"/>
  <c r="E23" i="43"/>
  <c r="J23" i="83" s="1"/>
  <c r="F23" i="43"/>
  <c r="J23" i="84" s="1"/>
  <c r="G23" i="43"/>
  <c r="J23" i="85" s="1"/>
  <c r="H23" i="43"/>
  <c r="J23" i="86" s="1"/>
  <c r="I23" i="43"/>
  <c r="J23" i="87" s="1"/>
  <c r="J23" i="43"/>
  <c r="J23" i="88" s="1"/>
  <c r="C24" i="43"/>
  <c r="J24" i="81" s="1"/>
  <c r="D24" i="43"/>
  <c r="J24" i="82" s="1"/>
  <c r="E24" i="43"/>
  <c r="J24" i="83" s="1"/>
  <c r="F24" i="43"/>
  <c r="J24" i="84" s="1"/>
  <c r="G24" i="43"/>
  <c r="J24" i="85" s="1"/>
  <c r="H24" i="43"/>
  <c r="J24" i="86" s="1"/>
  <c r="I24" i="43"/>
  <c r="J24" i="87" s="1"/>
  <c r="J24" i="43"/>
  <c r="J24" i="88" s="1"/>
  <c r="C25" i="43"/>
  <c r="J25" i="81" s="1"/>
  <c r="D25" i="43"/>
  <c r="J25" i="82" s="1"/>
  <c r="E25" i="43"/>
  <c r="J25" i="83" s="1"/>
  <c r="F25" i="43"/>
  <c r="J25" i="84" s="1"/>
  <c r="G25" i="43"/>
  <c r="J25" i="85" s="1"/>
  <c r="H25" i="43"/>
  <c r="J25" i="86" s="1"/>
  <c r="I25" i="43"/>
  <c r="J25" i="87" s="1"/>
  <c r="J25" i="43"/>
  <c r="J25" i="88" s="1"/>
  <c r="C26" i="43"/>
  <c r="J26" i="81" s="1"/>
  <c r="D26" i="43"/>
  <c r="J26" i="82" s="1"/>
  <c r="E26" i="43"/>
  <c r="J26" i="83" s="1"/>
  <c r="F26" i="43"/>
  <c r="J26" i="84" s="1"/>
  <c r="G26" i="43"/>
  <c r="J26" i="85" s="1"/>
  <c r="H26" i="43"/>
  <c r="J26" i="86" s="1"/>
  <c r="I26" i="43"/>
  <c r="J26" i="87" s="1"/>
  <c r="J26" i="43"/>
  <c r="J26" i="88" s="1"/>
  <c r="C28" i="43"/>
  <c r="D28" i="43"/>
  <c r="E28" i="43"/>
  <c r="F28" i="43"/>
  <c r="G28" i="43"/>
  <c r="H28" i="43"/>
  <c r="I28" i="43"/>
  <c r="J28" i="43"/>
  <c r="J33" i="81"/>
  <c r="J33" i="82"/>
  <c r="J33" i="83"/>
  <c r="J33" i="84"/>
  <c r="J33" i="85"/>
  <c r="J33" i="86"/>
  <c r="J33" i="87"/>
  <c r="J33" i="88"/>
  <c r="J34" i="43"/>
  <c r="J34" i="88" s="1"/>
  <c r="I34" i="43"/>
  <c r="J34" i="87" s="1"/>
  <c r="H34" i="43"/>
  <c r="J34" i="86" s="1"/>
  <c r="G34" i="43"/>
  <c r="J34" i="85" s="1"/>
  <c r="F34" i="43"/>
  <c r="J34" i="84" s="1"/>
  <c r="E34" i="43"/>
  <c r="J34" i="83" s="1"/>
  <c r="D34" i="43"/>
  <c r="J34" i="82" s="1"/>
  <c r="C34" i="43"/>
  <c r="J34" i="81" s="1"/>
  <c r="C18" i="43"/>
  <c r="J18" i="81" s="1"/>
  <c r="D18" i="43"/>
  <c r="J18" i="82" s="1"/>
  <c r="E18" i="43"/>
  <c r="J18" i="83" s="1"/>
  <c r="F18" i="43"/>
  <c r="J18" i="84" s="1"/>
  <c r="G18" i="43"/>
  <c r="J18" i="85" s="1"/>
  <c r="H18" i="43"/>
  <c r="J18" i="86" s="1"/>
  <c r="I18" i="43"/>
  <c r="J18" i="87" s="1"/>
  <c r="J18" i="43"/>
  <c r="J18" i="88" s="1"/>
  <c r="C34" i="45"/>
  <c r="K34" i="81" s="1"/>
  <c r="D34" i="45"/>
  <c r="K34" i="82" s="1"/>
  <c r="E34" i="45"/>
  <c r="K34" i="83" s="1"/>
  <c r="F34" i="45"/>
  <c r="K34" i="84" s="1"/>
  <c r="G34" i="45"/>
  <c r="K34" i="85" s="1"/>
  <c r="H34" i="45"/>
  <c r="K34" i="86" s="1"/>
  <c r="I34" i="45"/>
  <c r="K34" i="87" s="1"/>
  <c r="J34" i="45"/>
  <c r="K34" i="88" s="1"/>
  <c r="J3" i="74"/>
  <c r="F3" i="88" s="1"/>
  <c r="J4" i="74"/>
  <c r="F4" i="88" s="1"/>
  <c r="J5" i="74"/>
  <c r="F5" i="88" s="1"/>
  <c r="J6" i="74"/>
  <c r="F6" i="88" s="1"/>
  <c r="J9" i="74"/>
  <c r="F9" i="88" s="1"/>
  <c r="J11" i="74"/>
  <c r="F11" i="88" s="1"/>
  <c r="J12" i="74"/>
  <c r="F12" i="88" s="1"/>
  <c r="J13" i="74"/>
  <c r="F13" i="88" s="1"/>
  <c r="J15" i="74"/>
  <c r="F15" i="88" s="1"/>
  <c r="J16" i="74"/>
  <c r="F16" i="88" s="1"/>
  <c r="J17" i="74"/>
  <c r="F17" i="88" s="1"/>
  <c r="J18" i="74"/>
  <c r="F18" i="88" s="1"/>
  <c r="J19" i="74"/>
  <c r="F19" i="88" s="1"/>
  <c r="J21" i="74"/>
  <c r="J23" i="74"/>
  <c r="F23" i="88" s="1"/>
  <c r="J24" i="74"/>
  <c r="F24" i="88" s="1"/>
  <c r="J25" i="74"/>
  <c r="F25" i="88" s="1"/>
  <c r="J26" i="74"/>
  <c r="F26" i="88" s="1"/>
  <c r="J28" i="74"/>
  <c r="J29" i="74"/>
  <c r="F29" i="88" s="1"/>
  <c r="J30" i="74"/>
  <c r="F30" i="88" s="1"/>
  <c r="J31" i="74"/>
  <c r="F31" i="88" s="1"/>
  <c r="J33" i="74"/>
  <c r="F33" i="88" s="1"/>
  <c r="J34" i="74"/>
  <c r="F34" i="88" s="1"/>
  <c r="J35" i="74"/>
  <c r="F35" i="88" s="1"/>
  <c r="C4" i="74"/>
  <c r="F4" i="81" s="1"/>
  <c r="D4" i="74"/>
  <c r="F4" i="82" s="1"/>
  <c r="E4" i="74"/>
  <c r="F4" i="83" s="1"/>
  <c r="F4" i="74"/>
  <c r="F4" i="84" s="1"/>
  <c r="G4" i="74"/>
  <c r="F4" i="85" s="1"/>
  <c r="H4" i="74"/>
  <c r="F4" i="86" s="1"/>
  <c r="I4" i="74"/>
  <c r="F4" i="87" s="1"/>
  <c r="C5" i="74"/>
  <c r="F5" i="81" s="1"/>
  <c r="D5" i="74"/>
  <c r="F5" i="82" s="1"/>
  <c r="E5" i="74"/>
  <c r="F5" i="83" s="1"/>
  <c r="F5" i="74"/>
  <c r="F5" i="84" s="1"/>
  <c r="G5" i="74"/>
  <c r="F5" i="85" s="1"/>
  <c r="H5" i="74"/>
  <c r="F5" i="86" s="1"/>
  <c r="I5" i="74"/>
  <c r="F5" i="87" s="1"/>
  <c r="C6" i="74"/>
  <c r="F6" i="81" s="1"/>
  <c r="D6" i="74"/>
  <c r="F6" i="82" s="1"/>
  <c r="E6" i="74"/>
  <c r="F6" i="83" s="1"/>
  <c r="F6" i="74"/>
  <c r="F6" i="84" s="1"/>
  <c r="G6" i="74"/>
  <c r="F6" i="85" s="1"/>
  <c r="H6" i="74"/>
  <c r="F6" i="86" s="1"/>
  <c r="I6" i="74"/>
  <c r="F6" i="87" s="1"/>
  <c r="C9" i="74"/>
  <c r="F9" i="81" s="1"/>
  <c r="D9" i="74"/>
  <c r="F9" i="82" s="1"/>
  <c r="E9" i="74"/>
  <c r="F9" i="83" s="1"/>
  <c r="F9" i="74"/>
  <c r="F9" i="84" s="1"/>
  <c r="G9" i="74"/>
  <c r="F9" i="85" s="1"/>
  <c r="H9" i="74"/>
  <c r="F9" i="86" s="1"/>
  <c r="I9" i="74"/>
  <c r="F9" i="87" s="1"/>
  <c r="C11" i="74"/>
  <c r="F11" i="81" s="1"/>
  <c r="D11" i="74"/>
  <c r="F11" i="82" s="1"/>
  <c r="E11" i="74"/>
  <c r="F11" i="83" s="1"/>
  <c r="F11" i="74"/>
  <c r="F11" i="84" s="1"/>
  <c r="G11" i="74"/>
  <c r="F11" i="85" s="1"/>
  <c r="H11" i="74"/>
  <c r="F11" i="86" s="1"/>
  <c r="I11" i="74"/>
  <c r="F11" i="87" s="1"/>
  <c r="C12" i="74"/>
  <c r="F12" i="81" s="1"/>
  <c r="D12" i="74"/>
  <c r="F12" i="82" s="1"/>
  <c r="E12" i="74"/>
  <c r="F12" i="83" s="1"/>
  <c r="F12" i="74"/>
  <c r="F12" i="84" s="1"/>
  <c r="G12" i="74"/>
  <c r="F12" i="85" s="1"/>
  <c r="H12" i="74"/>
  <c r="F12" i="86" s="1"/>
  <c r="I12" i="74"/>
  <c r="F12" i="87" s="1"/>
  <c r="C13" i="74"/>
  <c r="F13" i="81" s="1"/>
  <c r="D13" i="74"/>
  <c r="F13" i="82" s="1"/>
  <c r="E13" i="74"/>
  <c r="F13" i="83" s="1"/>
  <c r="F13" i="74"/>
  <c r="F13" i="84" s="1"/>
  <c r="G13" i="74"/>
  <c r="F13" i="85" s="1"/>
  <c r="H13" i="74"/>
  <c r="F13" i="86" s="1"/>
  <c r="I13" i="74"/>
  <c r="F13" i="87" s="1"/>
  <c r="C15" i="74"/>
  <c r="F15" i="81" s="1"/>
  <c r="D15" i="74"/>
  <c r="F15" i="82" s="1"/>
  <c r="E15" i="74"/>
  <c r="F15" i="83" s="1"/>
  <c r="F15" i="74"/>
  <c r="F15" i="84" s="1"/>
  <c r="G15" i="74"/>
  <c r="F15" i="85" s="1"/>
  <c r="H15" i="74"/>
  <c r="F15" i="86" s="1"/>
  <c r="I15" i="74"/>
  <c r="F15" i="87" s="1"/>
  <c r="C16" i="74"/>
  <c r="F16" i="81" s="1"/>
  <c r="D16" i="74"/>
  <c r="F16" i="82" s="1"/>
  <c r="E16" i="74"/>
  <c r="F16" i="83" s="1"/>
  <c r="F16" i="74"/>
  <c r="F16" i="84" s="1"/>
  <c r="G16" i="74"/>
  <c r="F16" i="85" s="1"/>
  <c r="H16" i="74"/>
  <c r="F16" i="86" s="1"/>
  <c r="I16" i="74"/>
  <c r="F16" i="87" s="1"/>
  <c r="C17" i="74"/>
  <c r="F17" i="81" s="1"/>
  <c r="D17" i="74"/>
  <c r="F17" i="82" s="1"/>
  <c r="E17" i="74"/>
  <c r="F17" i="83" s="1"/>
  <c r="F17" i="74"/>
  <c r="F17" i="84" s="1"/>
  <c r="G17" i="74"/>
  <c r="F17" i="85" s="1"/>
  <c r="H17" i="74"/>
  <c r="F17" i="86" s="1"/>
  <c r="I17" i="74"/>
  <c r="F17" i="87" s="1"/>
  <c r="C18" i="74"/>
  <c r="F18" i="81" s="1"/>
  <c r="D18" i="74"/>
  <c r="F18" i="82" s="1"/>
  <c r="E18" i="74"/>
  <c r="F18" i="83" s="1"/>
  <c r="F18" i="74"/>
  <c r="F18" i="84" s="1"/>
  <c r="G18" i="74"/>
  <c r="F18" i="85" s="1"/>
  <c r="H18" i="74"/>
  <c r="F18" i="86" s="1"/>
  <c r="I18" i="74"/>
  <c r="F18" i="87" s="1"/>
  <c r="C19" i="74"/>
  <c r="F19" i="81" s="1"/>
  <c r="D19" i="74"/>
  <c r="F19" i="82" s="1"/>
  <c r="E19" i="74"/>
  <c r="F19" i="83" s="1"/>
  <c r="F19" i="74"/>
  <c r="F19" i="84" s="1"/>
  <c r="G19" i="74"/>
  <c r="F19" i="85" s="1"/>
  <c r="H19" i="74"/>
  <c r="F19" i="86" s="1"/>
  <c r="I19" i="74"/>
  <c r="F19" i="87" s="1"/>
  <c r="C21" i="74"/>
  <c r="D21" i="74"/>
  <c r="E21" i="74"/>
  <c r="F21" i="74"/>
  <c r="G21" i="74"/>
  <c r="H21" i="74"/>
  <c r="I21" i="74"/>
  <c r="C23" i="74"/>
  <c r="F23" i="81" s="1"/>
  <c r="D23" i="74"/>
  <c r="F23" i="82" s="1"/>
  <c r="E23" i="74"/>
  <c r="F23" i="83" s="1"/>
  <c r="F23" i="74"/>
  <c r="F23" i="84" s="1"/>
  <c r="G23" i="74"/>
  <c r="F23" i="85" s="1"/>
  <c r="H23" i="74"/>
  <c r="F23" i="86" s="1"/>
  <c r="I23" i="74"/>
  <c r="F23" i="87" s="1"/>
  <c r="C24" i="74"/>
  <c r="F24" i="81" s="1"/>
  <c r="D24" i="74"/>
  <c r="F24" i="82" s="1"/>
  <c r="E24" i="74"/>
  <c r="F24" i="83" s="1"/>
  <c r="F24" i="74"/>
  <c r="F24" i="84" s="1"/>
  <c r="G24" i="74"/>
  <c r="F24" i="85" s="1"/>
  <c r="H24" i="74"/>
  <c r="F24" i="86" s="1"/>
  <c r="I24" i="74"/>
  <c r="F24" i="87" s="1"/>
  <c r="C25" i="74"/>
  <c r="F25" i="81" s="1"/>
  <c r="D25" i="74"/>
  <c r="F25" i="82" s="1"/>
  <c r="E25" i="74"/>
  <c r="F25" i="83" s="1"/>
  <c r="F25" i="74"/>
  <c r="F25" i="84" s="1"/>
  <c r="G25" i="74"/>
  <c r="F25" i="85" s="1"/>
  <c r="H25" i="74"/>
  <c r="F25" i="86" s="1"/>
  <c r="I25" i="74"/>
  <c r="F25" i="87" s="1"/>
  <c r="C26" i="74"/>
  <c r="F26" i="81" s="1"/>
  <c r="D26" i="74"/>
  <c r="F26" i="82" s="1"/>
  <c r="E26" i="74"/>
  <c r="F26" i="83" s="1"/>
  <c r="F26" i="74"/>
  <c r="F26" i="84" s="1"/>
  <c r="G26" i="74"/>
  <c r="F26" i="85" s="1"/>
  <c r="H26" i="74"/>
  <c r="F26" i="86" s="1"/>
  <c r="I26" i="74"/>
  <c r="F26" i="87" s="1"/>
  <c r="C28" i="74"/>
  <c r="D28" i="74"/>
  <c r="E28" i="74"/>
  <c r="F28" i="74"/>
  <c r="G28" i="74"/>
  <c r="H28" i="74"/>
  <c r="I28" i="74"/>
  <c r="C29" i="74"/>
  <c r="F29" i="81" s="1"/>
  <c r="D29" i="74"/>
  <c r="F29" i="82" s="1"/>
  <c r="E29" i="74"/>
  <c r="F29" i="83" s="1"/>
  <c r="F29" i="74"/>
  <c r="F29" i="84" s="1"/>
  <c r="G29" i="74"/>
  <c r="F29" i="85" s="1"/>
  <c r="H29" i="74"/>
  <c r="F29" i="86" s="1"/>
  <c r="I29" i="74"/>
  <c r="F29" i="87" s="1"/>
  <c r="C30" i="74"/>
  <c r="F30" i="81" s="1"/>
  <c r="D30" i="74"/>
  <c r="F30" i="82" s="1"/>
  <c r="E30" i="74"/>
  <c r="F30" i="83" s="1"/>
  <c r="F30" i="74"/>
  <c r="F30" i="84" s="1"/>
  <c r="G30" i="74"/>
  <c r="F30" i="85" s="1"/>
  <c r="H30" i="74"/>
  <c r="F30" i="86" s="1"/>
  <c r="I30" i="74"/>
  <c r="F30" i="87" s="1"/>
  <c r="C31" i="74"/>
  <c r="F31" i="81" s="1"/>
  <c r="D31" i="74"/>
  <c r="F31" i="82" s="1"/>
  <c r="E31" i="74"/>
  <c r="F31" i="83" s="1"/>
  <c r="F31" i="74"/>
  <c r="F31" i="84" s="1"/>
  <c r="G31" i="74"/>
  <c r="F31" i="85" s="1"/>
  <c r="H31" i="74"/>
  <c r="F31" i="86" s="1"/>
  <c r="I31" i="74"/>
  <c r="F31" i="87" s="1"/>
  <c r="C33" i="74"/>
  <c r="F33" i="81" s="1"/>
  <c r="D33" i="74"/>
  <c r="F33" i="82" s="1"/>
  <c r="E33" i="74"/>
  <c r="F33" i="83" s="1"/>
  <c r="F33" i="74"/>
  <c r="F33" i="84" s="1"/>
  <c r="G33" i="74"/>
  <c r="F33" i="85" s="1"/>
  <c r="H33" i="74"/>
  <c r="F33" i="86" s="1"/>
  <c r="I33" i="74"/>
  <c r="F33" i="87" s="1"/>
  <c r="C34" i="74"/>
  <c r="F34" i="81" s="1"/>
  <c r="D34" i="74"/>
  <c r="F34" i="82" s="1"/>
  <c r="E34" i="74"/>
  <c r="F34" i="83" s="1"/>
  <c r="F34" i="74"/>
  <c r="F34" i="84" s="1"/>
  <c r="G34" i="74"/>
  <c r="F34" i="85" s="1"/>
  <c r="H34" i="74"/>
  <c r="F34" i="86" s="1"/>
  <c r="I34" i="74"/>
  <c r="F34" i="87" s="1"/>
  <c r="C35" i="74"/>
  <c r="F35" i="81" s="1"/>
  <c r="D35" i="74"/>
  <c r="F35" i="82" s="1"/>
  <c r="E35" i="74"/>
  <c r="F35" i="83" s="1"/>
  <c r="F35" i="74"/>
  <c r="F35" i="84" s="1"/>
  <c r="G35" i="74"/>
  <c r="F35" i="85" s="1"/>
  <c r="H35" i="74"/>
  <c r="F35" i="86" s="1"/>
  <c r="I35" i="74"/>
  <c r="F35" i="87" s="1"/>
  <c r="C3" i="74"/>
  <c r="F3" i="81" s="1"/>
  <c r="D3" i="74"/>
  <c r="F3" i="82" s="1"/>
  <c r="E3" i="74"/>
  <c r="F3" i="83" s="1"/>
  <c r="F3" i="74"/>
  <c r="F3" i="84" s="1"/>
  <c r="G3" i="74"/>
  <c r="F3" i="85" s="1"/>
  <c r="H3" i="74"/>
  <c r="F3" i="86" s="1"/>
  <c r="I3" i="74"/>
  <c r="F3" i="87" s="1"/>
  <c r="C3" i="45"/>
  <c r="K3" i="81" s="1"/>
  <c r="D3" i="45"/>
  <c r="K3" i="82" s="1"/>
  <c r="E3" i="45"/>
  <c r="K3" i="83" s="1"/>
  <c r="F3" i="45"/>
  <c r="K3" i="84" s="1"/>
  <c r="G3" i="45"/>
  <c r="K3" i="85" s="1"/>
  <c r="H3" i="45"/>
  <c r="K3" i="86" s="1"/>
  <c r="I3" i="45"/>
  <c r="K3" i="87" s="1"/>
  <c r="J3" i="45"/>
  <c r="K3" i="88" s="1"/>
  <c r="C4" i="45"/>
  <c r="K4" i="81" s="1"/>
  <c r="D4" i="45"/>
  <c r="K4" i="82" s="1"/>
  <c r="E4" i="45"/>
  <c r="K4" i="83" s="1"/>
  <c r="F4" i="45"/>
  <c r="K4" i="84" s="1"/>
  <c r="G4" i="45"/>
  <c r="K4" i="85" s="1"/>
  <c r="H4" i="45"/>
  <c r="K4" i="86" s="1"/>
  <c r="I4" i="45"/>
  <c r="K4" i="87" s="1"/>
  <c r="J4" i="45"/>
  <c r="K4" i="88" s="1"/>
  <c r="C5" i="45"/>
  <c r="K5" i="81" s="1"/>
  <c r="D5" i="45"/>
  <c r="K5" i="82" s="1"/>
  <c r="E5" i="45"/>
  <c r="K5" i="83" s="1"/>
  <c r="F5" i="45"/>
  <c r="K5" i="84" s="1"/>
  <c r="G5" i="45"/>
  <c r="K5" i="85" s="1"/>
  <c r="H5" i="45"/>
  <c r="K5" i="86" s="1"/>
  <c r="I5" i="45"/>
  <c r="K5" i="87" s="1"/>
  <c r="J5" i="45"/>
  <c r="K5" i="88" s="1"/>
  <c r="C6" i="45"/>
  <c r="K6" i="81" s="1"/>
  <c r="D6" i="45"/>
  <c r="K6" i="82" s="1"/>
  <c r="E6" i="45"/>
  <c r="K6" i="83" s="1"/>
  <c r="F6" i="45"/>
  <c r="K6" i="84" s="1"/>
  <c r="G6" i="45"/>
  <c r="K6" i="85" s="1"/>
  <c r="H6" i="45"/>
  <c r="K6" i="86" s="1"/>
  <c r="I6" i="45"/>
  <c r="K6" i="87" s="1"/>
  <c r="J6" i="45"/>
  <c r="K6" i="88" s="1"/>
  <c r="C9" i="45"/>
  <c r="K9" i="81" s="1"/>
  <c r="D9" i="45"/>
  <c r="K9" i="82" s="1"/>
  <c r="E9" i="45"/>
  <c r="K9" i="83" s="1"/>
  <c r="F9" i="45"/>
  <c r="K9" i="84" s="1"/>
  <c r="G9" i="45"/>
  <c r="K9" i="85" s="1"/>
  <c r="H9" i="45"/>
  <c r="K9" i="86" s="1"/>
  <c r="I9" i="45"/>
  <c r="K9" i="87" s="1"/>
  <c r="J9" i="45"/>
  <c r="K9" i="88" s="1"/>
  <c r="C11" i="45"/>
  <c r="K11" i="81" s="1"/>
  <c r="D11" i="45"/>
  <c r="K11" i="82" s="1"/>
  <c r="E11" i="45"/>
  <c r="K11" i="83" s="1"/>
  <c r="F11" i="45"/>
  <c r="K11" i="84" s="1"/>
  <c r="G11" i="45"/>
  <c r="K11" i="85" s="1"/>
  <c r="H11" i="45"/>
  <c r="K11" i="86" s="1"/>
  <c r="I11" i="45"/>
  <c r="K11" i="87" s="1"/>
  <c r="J11" i="45"/>
  <c r="K11" i="88" s="1"/>
  <c r="C12" i="45"/>
  <c r="K12" i="81" s="1"/>
  <c r="D12" i="45"/>
  <c r="K12" i="82" s="1"/>
  <c r="E12" i="45"/>
  <c r="K12" i="83" s="1"/>
  <c r="F12" i="45"/>
  <c r="K12" i="84" s="1"/>
  <c r="G12" i="45"/>
  <c r="K12" i="85" s="1"/>
  <c r="H12" i="45"/>
  <c r="K12" i="86" s="1"/>
  <c r="I12" i="45"/>
  <c r="K12" i="87" s="1"/>
  <c r="J12" i="45"/>
  <c r="K12" i="88" s="1"/>
  <c r="C13" i="45"/>
  <c r="K13" i="81" s="1"/>
  <c r="D13" i="45"/>
  <c r="K13" i="82" s="1"/>
  <c r="E13" i="45"/>
  <c r="K13" i="83" s="1"/>
  <c r="F13" i="45"/>
  <c r="K13" i="84" s="1"/>
  <c r="G13" i="45"/>
  <c r="K13" i="85" s="1"/>
  <c r="H13" i="45"/>
  <c r="K13" i="86" s="1"/>
  <c r="I13" i="45"/>
  <c r="K13" i="87" s="1"/>
  <c r="J13" i="45"/>
  <c r="K13" i="88" s="1"/>
  <c r="C15" i="45"/>
  <c r="K15" i="81" s="1"/>
  <c r="D15" i="45"/>
  <c r="K15" i="82" s="1"/>
  <c r="E15" i="45"/>
  <c r="K15" i="83" s="1"/>
  <c r="F15" i="45"/>
  <c r="K15" i="84" s="1"/>
  <c r="G15" i="45"/>
  <c r="K15" i="85" s="1"/>
  <c r="H15" i="45"/>
  <c r="K15" i="86" s="1"/>
  <c r="I15" i="45"/>
  <c r="K15" i="87" s="1"/>
  <c r="J15" i="45"/>
  <c r="K15" i="88" s="1"/>
  <c r="C16" i="45"/>
  <c r="K16" i="81" s="1"/>
  <c r="D16" i="45"/>
  <c r="K16" i="82" s="1"/>
  <c r="E16" i="45"/>
  <c r="K16" i="83" s="1"/>
  <c r="F16" i="45"/>
  <c r="K16" i="84" s="1"/>
  <c r="G16" i="45"/>
  <c r="K16" i="85" s="1"/>
  <c r="H16" i="45"/>
  <c r="K16" i="86" s="1"/>
  <c r="I16" i="45"/>
  <c r="K16" i="87" s="1"/>
  <c r="J16" i="45"/>
  <c r="K16" i="88" s="1"/>
  <c r="C17" i="45"/>
  <c r="K17" i="81" s="1"/>
  <c r="D17" i="45"/>
  <c r="K17" i="82" s="1"/>
  <c r="E17" i="45"/>
  <c r="K17" i="83" s="1"/>
  <c r="F17" i="45"/>
  <c r="K17" i="84" s="1"/>
  <c r="G17" i="45"/>
  <c r="K17" i="85" s="1"/>
  <c r="K14" i="85" s="1"/>
  <c r="H17" i="45"/>
  <c r="K17" i="86" s="1"/>
  <c r="I17" i="45"/>
  <c r="K17" i="87" s="1"/>
  <c r="J17" i="45"/>
  <c r="K17" i="88" s="1"/>
  <c r="C18" i="45"/>
  <c r="K18" i="81" s="1"/>
  <c r="D18" i="45"/>
  <c r="K18" i="82" s="1"/>
  <c r="E18" i="45"/>
  <c r="K18" i="83" s="1"/>
  <c r="F18" i="45"/>
  <c r="K18" i="84" s="1"/>
  <c r="G18" i="45"/>
  <c r="K18" i="85" s="1"/>
  <c r="H18" i="45"/>
  <c r="K18" i="86" s="1"/>
  <c r="I18" i="45"/>
  <c r="K18" i="87" s="1"/>
  <c r="J18" i="45"/>
  <c r="K18" i="88" s="1"/>
  <c r="C19" i="45"/>
  <c r="K19" i="81" s="1"/>
  <c r="D19" i="45"/>
  <c r="K19" i="82" s="1"/>
  <c r="E19" i="45"/>
  <c r="K19" i="83" s="1"/>
  <c r="F19" i="45"/>
  <c r="K19" i="84" s="1"/>
  <c r="G19" i="45"/>
  <c r="K19" i="85" s="1"/>
  <c r="H19" i="45"/>
  <c r="K19" i="86" s="1"/>
  <c r="I19" i="45"/>
  <c r="K19" i="87" s="1"/>
  <c r="J19" i="45"/>
  <c r="K19" i="88" s="1"/>
  <c r="C21" i="45"/>
  <c r="K21" i="81" s="1"/>
  <c r="D21" i="45"/>
  <c r="K21" i="82" s="1"/>
  <c r="E21" i="45"/>
  <c r="K21" i="83" s="1"/>
  <c r="F21" i="45"/>
  <c r="K21" i="84" s="1"/>
  <c r="G21" i="45"/>
  <c r="K21" i="85" s="1"/>
  <c r="H21" i="45"/>
  <c r="K21" i="86" s="1"/>
  <c r="I21" i="45"/>
  <c r="K21" i="87" s="1"/>
  <c r="J21" i="45"/>
  <c r="K21" i="88" s="1"/>
  <c r="C23" i="45"/>
  <c r="K23" i="81" s="1"/>
  <c r="D23" i="45"/>
  <c r="K23" i="82" s="1"/>
  <c r="E23" i="45"/>
  <c r="K23" i="83" s="1"/>
  <c r="F23" i="45"/>
  <c r="K23" i="84" s="1"/>
  <c r="G23" i="45"/>
  <c r="K23" i="85" s="1"/>
  <c r="H23" i="45"/>
  <c r="K23" i="86" s="1"/>
  <c r="I23" i="45"/>
  <c r="K23" i="87" s="1"/>
  <c r="J23" i="45"/>
  <c r="K23" i="88" s="1"/>
  <c r="C24" i="45"/>
  <c r="K24" i="81" s="1"/>
  <c r="D24" i="45"/>
  <c r="K24" i="82" s="1"/>
  <c r="E24" i="45"/>
  <c r="K24" i="83" s="1"/>
  <c r="F24" i="45"/>
  <c r="K24" i="84" s="1"/>
  <c r="G24" i="45"/>
  <c r="K24" i="85" s="1"/>
  <c r="H24" i="45"/>
  <c r="K24" i="86" s="1"/>
  <c r="I24" i="45"/>
  <c r="K24" i="87" s="1"/>
  <c r="J24" i="45"/>
  <c r="K24" i="88" s="1"/>
  <c r="C25" i="45"/>
  <c r="K25" i="81" s="1"/>
  <c r="D25" i="45"/>
  <c r="K25" i="82" s="1"/>
  <c r="E25" i="45"/>
  <c r="K25" i="83" s="1"/>
  <c r="F25" i="45"/>
  <c r="K25" i="84" s="1"/>
  <c r="G25" i="45"/>
  <c r="K25" i="85" s="1"/>
  <c r="H25" i="45"/>
  <c r="K25" i="86" s="1"/>
  <c r="I25" i="45"/>
  <c r="K25" i="87" s="1"/>
  <c r="J25" i="45"/>
  <c r="K25" i="88" s="1"/>
  <c r="C26" i="45"/>
  <c r="K26" i="81" s="1"/>
  <c r="D26" i="45"/>
  <c r="K26" i="82" s="1"/>
  <c r="E26" i="45"/>
  <c r="K26" i="83" s="1"/>
  <c r="F26" i="45"/>
  <c r="K26" i="84" s="1"/>
  <c r="G26" i="45"/>
  <c r="K26" i="85" s="1"/>
  <c r="H26" i="45"/>
  <c r="K26" i="86" s="1"/>
  <c r="I26" i="45"/>
  <c r="K26" i="87" s="1"/>
  <c r="J26" i="45"/>
  <c r="K26" i="88" s="1"/>
  <c r="C28" i="45"/>
  <c r="D28" i="45"/>
  <c r="E28" i="45"/>
  <c r="F28" i="45"/>
  <c r="G28" i="45"/>
  <c r="H28" i="45"/>
  <c r="I28" i="45"/>
  <c r="J28" i="45"/>
  <c r="C29" i="45"/>
  <c r="K29" i="81" s="1"/>
  <c r="D29" i="45"/>
  <c r="K29" i="82" s="1"/>
  <c r="E29" i="45"/>
  <c r="K29" i="83" s="1"/>
  <c r="F29" i="45"/>
  <c r="K29" i="84" s="1"/>
  <c r="G29" i="45"/>
  <c r="K29" i="85" s="1"/>
  <c r="H29" i="45"/>
  <c r="K29" i="86" s="1"/>
  <c r="I29" i="45"/>
  <c r="K29" i="87" s="1"/>
  <c r="J29" i="45"/>
  <c r="K29" i="88" s="1"/>
  <c r="C30" i="45"/>
  <c r="K30" i="81" s="1"/>
  <c r="D30" i="45"/>
  <c r="K30" i="82" s="1"/>
  <c r="E30" i="45"/>
  <c r="K30" i="83" s="1"/>
  <c r="F30" i="45"/>
  <c r="K30" i="84" s="1"/>
  <c r="G30" i="45"/>
  <c r="K30" i="85" s="1"/>
  <c r="H30" i="45"/>
  <c r="K30" i="86" s="1"/>
  <c r="I30" i="45"/>
  <c r="K30" i="87" s="1"/>
  <c r="J30" i="45"/>
  <c r="K30" i="88" s="1"/>
  <c r="C31" i="45"/>
  <c r="K31" i="81" s="1"/>
  <c r="D31" i="45"/>
  <c r="K31" i="82" s="1"/>
  <c r="E31" i="45"/>
  <c r="K31" i="83" s="1"/>
  <c r="F31" i="45"/>
  <c r="K31" i="84" s="1"/>
  <c r="G31" i="45"/>
  <c r="K31" i="85" s="1"/>
  <c r="H31" i="45"/>
  <c r="K31" i="86" s="1"/>
  <c r="I31" i="45"/>
  <c r="K31" i="87" s="1"/>
  <c r="J31" i="45"/>
  <c r="K31" i="88" s="1"/>
  <c r="C33" i="45"/>
  <c r="D33" i="45"/>
  <c r="E33" i="45"/>
  <c r="F33" i="45"/>
  <c r="G33" i="45"/>
  <c r="H33" i="45"/>
  <c r="I33" i="45"/>
  <c r="J33" i="45"/>
  <c r="C35" i="45"/>
  <c r="K35" i="81" s="1"/>
  <c r="D35" i="45"/>
  <c r="K35" i="82" s="1"/>
  <c r="E35" i="45"/>
  <c r="K35" i="83" s="1"/>
  <c r="F35" i="45"/>
  <c r="K35" i="84" s="1"/>
  <c r="G35" i="45"/>
  <c r="K35" i="85" s="1"/>
  <c r="H35" i="45"/>
  <c r="K35" i="86" s="1"/>
  <c r="I35" i="45"/>
  <c r="K35" i="87" s="1"/>
  <c r="J35" i="45"/>
  <c r="K35" i="88" s="1"/>
  <c r="C4" i="43"/>
  <c r="J4" i="81" s="1"/>
  <c r="D4" i="43"/>
  <c r="J4" i="82" s="1"/>
  <c r="E4" i="43"/>
  <c r="J4" i="83" s="1"/>
  <c r="F4" i="43"/>
  <c r="J4" i="84" s="1"/>
  <c r="G4" i="43"/>
  <c r="J4" i="85" s="1"/>
  <c r="H4" i="43"/>
  <c r="J4" i="86" s="1"/>
  <c r="I4" i="43"/>
  <c r="J4" i="87" s="1"/>
  <c r="J4" i="43"/>
  <c r="J4" i="88" s="1"/>
  <c r="C5" i="43"/>
  <c r="J5" i="81" s="1"/>
  <c r="D5" i="43"/>
  <c r="J5" i="82" s="1"/>
  <c r="E5" i="43"/>
  <c r="J5" i="83" s="1"/>
  <c r="F5" i="43"/>
  <c r="J5" i="84" s="1"/>
  <c r="G5" i="43"/>
  <c r="J5" i="85" s="1"/>
  <c r="H5" i="43"/>
  <c r="J5" i="86" s="1"/>
  <c r="I5" i="43"/>
  <c r="J5" i="87" s="1"/>
  <c r="J5" i="43"/>
  <c r="J5" i="88" s="1"/>
  <c r="C6" i="43"/>
  <c r="J6" i="81" s="1"/>
  <c r="D6" i="43"/>
  <c r="J6" i="82" s="1"/>
  <c r="E6" i="43"/>
  <c r="J6" i="83" s="1"/>
  <c r="F6" i="43"/>
  <c r="J6" i="84" s="1"/>
  <c r="G6" i="43"/>
  <c r="J6" i="85" s="1"/>
  <c r="H6" i="43"/>
  <c r="J6" i="86" s="1"/>
  <c r="I6" i="43"/>
  <c r="J6" i="87" s="1"/>
  <c r="J6" i="43"/>
  <c r="J6" i="88" s="1"/>
  <c r="C9" i="43"/>
  <c r="J9" i="81" s="1"/>
  <c r="D9" i="43"/>
  <c r="J9" i="82" s="1"/>
  <c r="E9" i="43"/>
  <c r="J9" i="83" s="1"/>
  <c r="F9" i="43"/>
  <c r="J9" i="84" s="1"/>
  <c r="G9" i="43"/>
  <c r="J9" i="85" s="1"/>
  <c r="H9" i="43"/>
  <c r="J9" i="86" s="1"/>
  <c r="I9" i="43"/>
  <c r="J9" i="87" s="1"/>
  <c r="J9" i="43"/>
  <c r="J9" i="88" s="1"/>
  <c r="C11" i="43"/>
  <c r="J11" i="81" s="1"/>
  <c r="D11" i="43"/>
  <c r="J11" i="82" s="1"/>
  <c r="E11" i="43"/>
  <c r="J11" i="83" s="1"/>
  <c r="F11" i="43"/>
  <c r="J11" i="84" s="1"/>
  <c r="G11" i="43"/>
  <c r="J11" i="85" s="1"/>
  <c r="H11" i="43"/>
  <c r="J11" i="86" s="1"/>
  <c r="I11" i="43"/>
  <c r="J11" i="87" s="1"/>
  <c r="J11" i="43"/>
  <c r="J11" i="88" s="1"/>
  <c r="C12" i="43"/>
  <c r="J12" i="81" s="1"/>
  <c r="D12" i="43"/>
  <c r="J12" i="82" s="1"/>
  <c r="E12" i="43"/>
  <c r="J12" i="83" s="1"/>
  <c r="F12" i="43"/>
  <c r="J12" i="84" s="1"/>
  <c r="G12" i="43"/>
  <c r="J12" i="85" s="1"/>
  <c r="H12" i="43"/>
  <c r="J12" i="86" s="1"/>
  <c r="I12" i="43"/>
  <c r="J12" i="87" s="1"/>
  <c r="J12" i="43"/>
  <c r="J12" i="88" s="1"/>
  <c r="C13" i="43"/>
  <c r="J13" i="81" s="1"/>
  <c r="D13" i="43"/>
  <c r="J13" i="82" s="1"/>
  <c r="E13" i="43"/>
  <c r="J13" i="83" s="1"/>
  <c r="F13" i="43"/>
  <c r="J13" i="84" s="1"/>
  <c r="G13" i="43"/>
  <c r="J13" i="85" s="1"/>
  <c r="H13" i="43"/>
  <c r="J13" i="86" s="1"/>
  <c r="I13" i="43"/>
  <c r="J13" i="87" s="1"/>
  <c r="J13" i="43"/>
  <c r="J13" i="88" s="1"/>
  <c r="C15" i="43"/>
  <c r="J15" i="81" s="1"/>
  <c r="D15" i="43"/>
  <c r="J15" i="82" s="1"/>
  <c r="E15" i="43"/>
  <c r="J15" i="83" s="1"/>
  <c r="F15" i="43"/>
  <c r="J15" i="84" s="1"/>
  <c r="G15" i="43"/>
  <c r="J15" i="85" s="1"/>
  <c r="H15" i="43"/>
  <c r="J15" i="86" s="1"/>
  <c r="I15" i="43"/>
  <c r="J15" i="87" s="1"/>
  <c r="J15" i="43"/>
  <c r="J15" i="88" s="1"/>
  <c r="C16" i="43"/>
  <c r="J16" i="81" s="1"/>
  <c r="D16" i="43"/>
  <c r="J16" i="82" s="1"/>
  <c r="E16" i="43"/>
  <c r="J16" i="83" s="1"/>
  <c r="F16" i="43"/>
  <c r="J16" i="84" s="1"/>
  <c r="G16" i="43"/>
  <c r="J16" i="85" s="1"/>
  <c r="H16" i="43"/>
  <c r="J16" i="86" s="1"/>
  <c r="I16" i="43"/>
  <c r="J16" i="87" s="1"/>
  <c r="J16" i="43"/>
  <c r="J16" i="88" s="1"/>
  <c r="C17" i="43"/>
  <c r="J17" i="81" s="1"/>
  <c r="D17" i="43"/>
  <c r="J17" i="82" s="1"/>
  <c r="E17" i="43"/>
  <c r="J17" i="83" s="1"/>
  <c r="F17" i="43"/>
  <c r="J17" i="84" s="1"/>
  <c r="G17" i="43"/>
  <c r="J17" i="85" s="1"/>
  <c r="H17" i="43"/>
  <c r="J17" i="86" s="1"/>
  <c r="I17" i="43"/>
  <c r="J17" i="87" s="1"/>
  <c r="J17" i="43"/>
  <c r="J17" i="88" s="1"/>
  <c r="C19" i="43"/>
  <c r="J19" i="81" s="1"/>
  <c r="D19" i="43"/>
  <c r="J19" i="82" s="1"/>
  <c r="E19" i="43"/>
  <c r="J19" i="83" s="1"/>
  <c r="F19" i="43"/>
  <c r="J19" i="84" s="1"/>
  <c r="G19" i="43"/>
  <c r="J19" i="85" s="1"/>
  <c r="H19" i="43"/>
  <c r="J19" i="86" s="1"/>
  <c r="I19" i="43"/>
  <c r="J19" i="87" s="1"/>
  <c r="J19" i="43"/>
  <c r="J19" i="88" s="1"/>
  <c r="C21" i="43"/>
  <c r="D21" i="43"/>
  <c r="E21" i="43"/>
  <c r="F21" i="43"/>
  <c r="G21" i="43"/>
  <c r="H21" i="43"/>
  <c r="I21" i="43"/>
  <c r="J21" i="43"/>
  <c r="C29" i="43"/>
  <c r="J29" i="81" s="1"/>
  <c r="D29" i="43"/>
  <c r="J29" i="82" s="1"/>
  <c r="E29" i="43"/>
  <c r="J29" i="83" s="1"/>
  <c r="F29" i="43"/>
  <c r="J29" i="84" s="1"/>
  <c r="G29" i="43"/>
  <c r="J29" i="85" s="1"/>
  <c r="H29" i="43"/>
  <c r="J29" i="86" s="1"/>
  <c r="I29" i="43"/>
  <c r="J29" i="87" s="1"/>
  <c r="J29" i="43"/>
  <c r="J29" i="88" s="1"/>
  <c r="C30" i="43"/>
  <c r="J30" i="81" s="1"/>
  <c r="D30" i="43"/>
  <c r="J30" i="82" s="1"/>
  <c r="E30" i="43"/>
  <c r="J30" i="83" s="1"/>
  <c r="F30" i="43"/>
  <c r="J30" i="84" s="1"/>
  <c r="G30" i="43"/>
  <c r="J30" i="85" s="1"/>
  <c r="H30" i="43"/>
  <c r="J30" i="86" s="1"/>
  <c r="I30" i="43"/>
  <c r="J30" i="87" s="1"/>
  <c r="J30" i="43"/>
  <c r="J30" i="88" s="1"/>
  <c r="C31" i="43"/>
  <c r="J31" i="81" s="1"/>
  <c r="D31" i="43"/>
  <c r="J31" i="82" s="1"/>
  <c r="E31" i="43"/>
  <c r="J31" i="83" s="1"/>
  <c r="F31" i="43"/>
  <c r="J31" i="84" s="1"/>
  <c r="G31" i="43"/>
  <c r="J31" i="85" s="1"/>
  <c r="H31" i="43"/>
  <c r="J31" i="86" s="1"/>
  <c r="I31" i="43"/>
  <c r="J31" i="87" s="1"/>
  <c r="J31" i="43"/>
  <c r="J31" i="88" s="1"/>
  <c r="C35" i="43"/>
  <c r="J35" i="81" s="1"/>
  <c r="D35" i="43"/>
  <c r="J35" i="82" s="1"/>
  <c r="E35" i="43"/>
  <c r="J35" i="83" s="1"/>
  <c r="F35" i="43"/>
  <c r="J35" i="84" s="1"/>
  <c r="G35" i="43"/>
  <c r="J35" i="85" s="1"/>
  <c r="H35" i="43"/>
  <c r="J35" i="86" s="1"/>
  <c r="I35" i="43"/>
  <c r="J35" i="87" s="1"/>
  <c r="J35" i="43"/>
  <c r="J35" i="88" s="1"/>
  <c r="C3" i="43"/>
  <c r="J3" i="81" s="1"/>
  <c r="D3" i="43"/>
  <c r="J3" i="82" s="1"/>
  <c r="E3" i="43"/>
  <c r="J3" i="83" s="1"/>
  <c r="F3" i="43"/>
  <c r="J3" i="84" s="1"/>
  <c r="G3" i="43"/>
  <c r="J3" i="85" s="1"/>
  <c r="H3" i="43"/>
  <c r="J3" i="86" s="1"/>
  <c r="I3" i="43"/>
  <c r="J3" i="87" s="1"/>
  <c r="J3" i="43"/>
  <c r="J3" i="88" s="1"/>
  <c r="C22" i="76" l="1"/>
  <c r="F10" i="76"/>
  <c r="G28" i="88"/>
  <c r="G27" i="88" s="1"/>
  <c r="J27" i="76"/>
  <c r="J10" i="76"/>
  <c r="G22" i="82"/>
  <c r="G28" i="81"/>
  <c r="G27" i="81" s="1"/>
  <c r="C27" i="76"/>
  <c r="C20" i="76" s="1"/>
  <c r="D22" i="76"/>
  <c r="D20" i="76" s="1"/>
  <c r="G28" i="85"/>
  <c r="G27" i="85" s="1"/>
  <c r="G27" i="76"/>
  <c r="G28" i="86"/>
  <c r="G27" i="86" s="1"/>
  <c r="H27" i="76"/>
  <c r="E20" i="88"/>
  <c r="E20" i="86"/>
  <c r="E8" i="86" s="1"/>
  <c r="E20" i="85"/>
  <c r="E20" i="83"/>
  <c r="G27" i="43"/>
  <c r="F27" i="43"/>
  <c r="E27" i="43"/>
  <c r="D27" i="43"/>
  <c r="C27" i="43"/>
  <c r="J27" i="43"/>
  <c r="I27" i="43"/>
  <c r="H27" i="43"/>
  <c r="F28" i="87"/>
  <c r="F27" i="87" s="1"/>
  <c r="I27" i="74"/>
  <c r="F28" i="86"/>
  <c r="F27" i="86" s="1"/>
  <c r="H27" i="74"/>
  <c r="F28" i="85"/>
  <c r="F27" i="85" s="1"/>
  <c r="G27" i="74"/>
  <c r="F28" i="84"/>
  <c r="F27" i="84" s="1"/>
  <c r="F27" i="74"/>
  <c r="F28" i="83"/>
  <c r="F27" i="83" s="1"/>
  <c r="E27" i="74"/>
  <c r="F28" i="82"/>
  <c r="F27" i="82" s="1"/>
  <c r="D27" i="74"/>
  <c r="F28" i="81"/>
  <c r="F27" i="81" s="1"/>
  <c r="C27" i="74"/>
  <c r="F28" i="88"/>
  <c r="F27" i="88" s="1"/>
  <c r="J27" i="74"/>
  <c r="K28" i="83"/>
  <c r="K27" i="83" s="1"/>
  <c r="E27" i="45"/>
  <c r="K28" i="82"/>
  <c r="K27" i="82" s="1"/>
  <c r="D27" i="45"/>
  <c r="K28" i="85"/>
  <c r="K27" i="85" s="1"/>
  <c r="G27" i="45"/>
  <c r="K28" i="81"/>
  <c r="K27" i="81" s="1"/>
  <c r="C27" i="45"/>
  <c r="K28" i="88"/>
  <c r="K27" i="88" s="1"/>
  <c r="J27" i="45"/>
  <c r="K28" i="84"/>
  <c r="K27" i="84" s="1"/>
  <c r="F27" i="45"/>
  <c r="K28" i="87"/>
  <c r="K27" i="87" s="1"/>
  <c r="I27" i="45"/>
  <c r="K28" i="86"/>
  <c r="K27" i="86" s="1"/>
  <c r="H27" i="45"/>
  <c r="F7" i="81"/>
  <c r="J28" i="86"/>
  <c r="J27" i="86" s="1"/>
  <c r="J28" i="87"/>
  <c r="J27" i="87" s="1"/>
  <c r="J28" i="85"/>
  <c r="J27" i="85" s="1"/>
  <c r="J28" i="84"/>
  <c r="J27" i="84" s="1"/>
  <c r="J28" i="82"/>
  <c r="J27" i="82" s="1"/>
  <c r="J28" i="83"/>
  <c r="J27" i="83" s="1"/>
  <c r="J28" i="81"/>
  <c r="J27" i="81" s="1"/>
  <c r="J28" i="88"/>
  <c r="J27" i="88" s="1"/>
  <c r="J21" i="87"/>
  <c r="J21" i="86"/>
  <c r="J21" i="85"/>
  <c r="J21" i="84"/>
  <c r="J21" i="88"/>
  <c r="J21" i="83"/>
  <c r="J21" i="82"/>
  <c r="J21" i="81"/>
  <c r="G21" i="83"/>
  <c r="G21" i="82"/>
  <c r="G21" i="81"/>
  <c r="J22" i="76"/>
  <c r="G21" i="88"/>
  <c r="G21" i="87"/>
  <c r="G21" i="84"/>
  <c r="G21" i="86"/>
  <c r="G21" i="85"/>
  <c r="E20" i="80"/>
  <c r="H20" i="80"/>
  <c r="I20" i="80"/>
  <c r="C20" i="80"/>
  <c r="D20" i="79"/>
  <c r="H20" i="79"/>
  <c r="E20" i="78"/>
  <c r="F20" i="77"/>
  <c r="F8" i="77" s="1"/>
  <c r="J20" i="77"/>
  <c r="J8" i="77" s="1"/>
  <c r="F21" i="87"/>
  <c r="F21" i="85"/>
  <c r="F21" i="84"/>
  <c r="F21" i="88"/>
  <c r="F21" i="83"/>
  <c r="F21" i="86"/>
  <c r="F21" i="82"/>
  <c r="F21" i="81"/>
  <c r="E8" i="83"/>
  <c r="K33" i="88"/>
  <c r="L33" i="88" s="1"/>
  <c r="J33" i="75" s="1"/>
  <c r="K33" i="87"/>
  <c r="L33" i="87" s="1"/>
  <c r="I33" i="75" s="1"/>
  <c r="K33" i="86"/>
  <c r="L33" i="86" s="1"/>
  <c r="H33" i="75" s="1"/>
  <c r="K33" i="85"/>
  <c r="L33" i="85" s="1"/>
  <c r="G33" i="75" s="1"/>
  <c r="K33" i="84"/>
  <c r="L33" i="84" s="1"/>
  <c r="F33" i="75" s="1"/>
  <c r="K33" i="83"/>
  <c r="K33" i="82"/>
  <c r="L33" i="82" s="1"/>
  <c r="D33" i="75" s="1"/>
  <c r="K33" i="81"/>
  <c r="L33" i="81" s="1"/>
  <c r="C33" i="75" s="1"/>
  <c r="C14" i="76"/>
  <c r="H14" i="76"/>
  <c r="G14" i="81"/>
  <c r="G22" i="88"/>
  <c r="E22" i="76"/>
  <c r="D10" i="76"/>
  <c r="G7" i="81"/>
  <c r="J14" i="88"/>
  <c r="L18" i="86"/>
  <c r="H18" i="75" s="1"/>
  <c r="K14" i="82"/>
  <c r="E8" i="82"/>
  <c r="J7" i="83"/>
  <c r="J10" i="83"/>
  <c r="L19" i="84"/>
  <c r="F19" i="75" s="1"/>
  <c r="G22" i="84"/>
  <c r="J14" i="85"/>
  <c r="J22" i="85"/>
  <c r="E8" i="85"/>
  <c r="J22" i="86"/>
  <c r="J7" i="87"/>
  <c r="G7" i="87"/>
  <c r="E8" i="87"/>
  <c r="F10" i="88"/>
  <c r="J10" i="88"/>
  <c r="E8" i="88"/>
  <c r="J7" i="88"/>
  <c r="L26" i="84"/>
  <c r="F26" i="75" s="1"/>
  <c r="K14" i="84"/>
  <c r="L4" i="81"/>
  <c r="C4" i="75" s="1"/>
  <c r="K7" i="87"/>
  <c r="K14" i="86"/>
  <c r="K10" i="86"/>
  <c r="K7" i="86"/>
  <c r="L30" i="83"/>
  <c r="E30" i="75" s="1"/>
  <c r="L29" i="83"/>
  <c r="E29" i="75" s="1"/>
  <c r="L26" i="83"/>
  <c r="E26" i="75" s="1"/>
  <c r="L16" i="83"/>
  <c r="E16" i="75" s="1"/>
  <c r="L13" i="83"/>
  <c r="E13" i="75" s="1"/>
  <c r="L9" i="83"/>
  <c r="E9" i="75" s="1"/>
  <c r="L6" i="83"/>
  <c r="E6" i="75" s="1"/>
  <c r="L30" i="88"/>
  <c r="J30" i="75" s="1"/>
  <c r="L9" i="88"/>
  <c r="J9" i="75" s="1"/>
  <c r="K10" i="85"/>
  <c r="K7" i="85"/>
  <c r="L26" i="82"/>
  <c r="D26" i="75" s="1"/>
  <c r="K7" i="84"/>
  <c r="L26" i="81"/>
  <c r="C26" i="75" s="1"/>
  <c r="L18" i="81"/>
  <c r="C18" i="75" s="1"/>
  <c r="L16" i="81"/>
  <c r="C16" i="75" s="1"/>
  <c r="L5" i="88"/>
  <c r="J5" i="75" s="1"/>
  <c r="K14" i="83"/>
  <c r="K10" i="83"/>
  <c r="K7" i="83"/>
  <c r="L26" i="88"/>
  <c r="J26" i="75" s="1"/>
  <c r="K14" i="87"/>
  <c r="K10" i="82"/>
  <c r="K7" i="82"/>
  <c r="L26" i="87"/>
  <c r="I26" i="75" s="1"/>
  <c r="K14" i="81"/>
  <c r="K10" i="81"/>
  <c r="K7" i="81"/>
  <c r="L29" i="86"/>
  <c r="H29" i="75" s="1"/>
  <c r="K14" i="88"/>
  <c r="K7" i="88"/>
  <c r="L26" i="85"/>
  <c r="G26" i="75" s="1"/>
  <c r="L31" i="83"/>
  <c r="E31" i="75" s="1"/>
  <c r="J7" i="82"/>
  <c r="J22" i="83"/>
  <c r="L6" i="86"/>
  <c r="H6" i="75" s="1"/>
  <c r="J22" i="81"/>
  <c r="L13" i="88"/>
  <c r="J13" i="75" s="1"/>
  <c r="L3" i="83"/>
  <c r="E3" i="75" s="1"/>
  <c r="J14" i="84"/>
  <c r="J10" i="85"/>
  <c r="J10" i="87"/>
  <c r="L35" i="82"/>
  <c r="D35" i="75" s="1"/>
  <c r="L31" i="82"/>
  <c r="D31" i="75" s="1"/>
  <c r="L30" i="82"/>
  <c r="D30" i="75" s="1"/>
  <c r="L29" i="82"/>
  <c r="D29" i="75" s="1"/>
  <c r="L17" i="82"/>
  <c r="D17" i="75" s="1"/>
  <c r="L15" i="82"/>
  <c r="D15" i="75" s="1"/>
  <c r="L13" i="82"/>
  <c r="D13" i="75" s="1"/>
  <c r="L11" i="82"/>
  <c r="D11" i="75" s="1"/>
  <c r="L9" i="82"/>
  <c r="D9" i="75" s="1"/>
  <c r="L5" i="82"/>
  <c r="D5" i="75" s="1"/>
  <c r="L29" i="88"/>
  <c r="J29" i="75" s="1"/>
  <c r="L6" i="88"/>
  <c r="J6" i="75" s="1"/>
  <c r="L19" i="86"/>
  <c r="H19" i="75" s="1"/>
  <c r="L17" i="83"/>
  <c r="E17" i="75" s="1"/>
  <c r="J10" i="86"/>
  <c r="L35" i="81"/>
  <c r="C35" i="75" s="1"/>
  <c r="L31" i="81"/>
  <c r="C31" i="75" s="1"/>
  <c r="L30" i="81"/>
  <c r="C30" i="75" s="1"/>
  <c r="L29" i="81"/>
  <c r="C29" i="75" s="1"/>
  <c r="L19" i="81"/>
  <c r="C19" i="75" s="1"/>
  <c r="L17" i="81"/>
  <c r="C17" i="75" s="1"/>
  <c r="L9" i="81"/>
  <c r="C9" i="75" s="1"/>
  <c r="L6" i="81"/>
  <c r="C6" i="75" s="1"/>
  <c r="L5" i="81"/>
  <c r="C5" i="75" s="1"/>
  <c r="L17" i="88"/>
  <c r="J17" i="75" s="1"/>
  <c r="J22" i="84"/>
  <c r="L35" i="83"/>
  <c r="E35" i="75" s="1"/>
  <c r="J14" i="83"/>
  <c r="J14" i="82"/>
  <c r="J7" i="81"/>
  <c r="L16" i="88"/>
  <c r="J16" i="75" s="1"/>
  <c r="J14" i="87"/>
  <c r="J14" i="81"/>
  <c r="J10" i="84"/>
  <c r="J7" i="86"/>
  <c r="L3" i="87"/>
  <c r="I3" i="75" s="1"/>
  <c r="L35" i="87"/>
  <c r="I35" i="75" s="1"/>
  <c r="L31" i="87"/>
  <c r="I31" i="75" s="1"/>
  <c r="L30" i="87"/>
  <c r="I30" i="75" s="1"/>
  <c r="L29" i="87"/>
  <c r="I29" i="75" s="1"/>
  <c r="L17" i="87"/>
  <c r="I17" i="75" s="1"/>
  <c r="L16" i="87"/>
  <c r="I16" i="75" s="1"/>
  <c r="L13" i="87"/>
  <c r="I13" i="75" s="1"/>
  <c r="L9" i="87"/>
  <c r="I9" i="75" s="1"/>
  <c r="L5" i="87"/>
  <c r="I5" i="75" s="1"/>
  <c r="L4" i="87"/>
  <c r="I4" i="75" s="1"/>
  <c r="L35" i="88"/>
  <c r="J35" i="75" s="1"/>
  <c r="L3" i="88"/>
  <c r="J3" i="75" s="1"/>
  <c r="J22" i="82"/>
  <c r="L26" i="86"/>
  <c r="H26" i="75" s="1"/>
  <c r="L3" i="86"/>
  <c r="H3" i="75" s="1"/>
  <c r="L17" i="86"/>
  <c r="H17" i="75" s="1"/>
  <c r="J7" i="85"/>
  <c r="J10" i="82"/>
  <c r="L24" i="88"/>
  <c r="J24" i="75" s="1"/>
  <c r="L16" i="85"/>
  <c r="G16" i="75" s="1"/>
  <c r="L13" i="85"/>
  <c r="G13" i="75" s="1"/>
  <c r="L9" i="85"/>
  <c r="G9" i="75" s="1"/>
  <c r="L6" i="85"/>
  <c r="G6" i="75" s="1"/>
  <c r="L5" i="85"/>
  <c r="G5" i="75" s="1"/>
  <c r="J22" i="88"/>
  <c r="L35" i="86"/>
  <c r="H35" i="75" s="1"/>
  <c r="L30" i="86"/>
  <c r="H30" i="75" s="1"/>
  <c r="L13" i="86"/>
  <c r="H13" i="75" s="1"/>
  <c r="J7" i="84"/>
  <c r="J14" i="86"/>
  <c r="J10" i="81"/>
  <c r="L3" i="84"/>
  <c r="F3" i="75" s="1"/>
  <c r="L35" i="84"/>
  <c r="F35" i="75" s="1"/>
  <c r="L30" i="84"/>
  <c r="F30" i="75" s="1"/>
  <c r="L29" i="84"/>
  <c r="F29" i="75" s="1"/>
  <c r="L17" i="84"/>
  <c r="F17" i="75" s="1"/>
  <c r="L16" i="84"/>
  <c r="F16" i="75" s="1"/>
  <c r="L13" i="84"/>
  <c r="F13" i="75" s="1"/>
  <c r="L11" i="84"/>
  <c r="F11" i="75" s="1"/>
  <c r="L9" i="84"/>
  <c r="F9" i="75" s="1"/>
  <c r="L6" i="84"/>
  <c r="F6" i="75" s="1"/>
  <c r="L5" i="84"/>
  <c r="F5" i="75" s="1"/>
  <c r="L11" i="88"/>
  <c r="J11" i="75" s="1"/>
  <c r="J22" i="87"/>
  <c r="D7" i="76"/>
  <c r="G6" i="82"/>
  <c r="L6" i="82" s="1"/>
  <c r="D6" i="75" s="1"/>
  <c r="C7" i="76"/>
  <c r="G10" i="88"/>
  <c r="J14" i="76"/>
  <c r="G15" i="88"/>
  <c r="G14" i="88" s="1"/>
  <c r="G22" i="83"/>
  <c r="L25" i="84"/>
  <c r="F25" i="75" s="1"/>
  <c r="L24" i="84"/>
  <c r="F24" i="75" s="1"/>
  <c r="L23" i="84"/>
  <c r="F23" i="75" s="1"/>
  <c r="L18" i="84"/>
  <c r="F18" i="75" s="1"/>
  <c r="L3" i="82"/>
  <c r="D3" i="75" s="1"/>
  <c r="F7" i="76"/>
  <c r="G7" i="88"/>
  <c r="I10" i="76"/>
  <c r="G11" i="87"/>
  <c r="L11" i="87" s="1"/>
  <c r="I11" i="75" s="1"/>
  <c r="G28" i="87"/>
  <c r="G27" i="87" s="1"/>
  <c r="L11" i="81"/>
  <c r="C11" i="75" s="1"/>
  <c r="C10" i="76"/>
  <c r="H10" i="76"/>
  <c r="G11" i="86"/>
  <c r="G10" i="86" s="1"/>
  <c r="L13" i="81"/>
  <c r="C13" i="75" s="1"/>
  <c r="G10" i="76"/>
  <c r="G11" i="85"/>
  <c r="G10" i="85" s="1"/>
  <c r="E14" i="76"/>
  <c r="G15" i="83"/>
  <c r="G14" i="83" s="1"/>
  <c r="D14" i="76"/>
  <c r="G16" i="82"/>
  <c r="G14" i="82" s="1"/>
  <c r="E7" i="76"/>
  <c r="G5" i="83"/>
  <c r="L5" i="83" s="1"/>
  <c r="E5" i="75" s="1"/>
  <c r="G10" i="81"/>
  <c r="I14" i="76"/>
  <c r="G15" i="87"/>
  <c r="G14" i="87" s="1"/>
  <c r="L6" i="87"/>
  <c r="I6" i="75" s="1"/>
  <c r="F22" i="76"/>
  <c r="F20" i="76" s="1"/>
  <c r="G7" i="76"/>
  <c r="G3" i="85"/>
  <c r="G7" i="85" s="1"/>
  <c r="H7" i="76"/>
  <c r="G5" i="86"/>
  <c r="G7" i="86" s="1"/>
  <c r="G10" i="84"/>
  <c r="F14" i="76"/>
  <c r="G15" i="84"/>
  <c r="G14" i="84" s="1"/>
  <c r="I22" i="76"/>
  <c r="I20" i="76" s="1"/>
  <c r="G23" i="87"/>
  <c r="L23" i="87" s="1"/>
  <c r="I23" i="75" s="1"/>
  <c r="G28" i="82"/>
  <c r="G27" i="82" s="1"/>
  <c r="L16" i="86"/>
  <c r="H16" i="75" s="1"/>
  <c r="L9" i="86"/>
  <c r="H9" i="75" s="1"/>
  <c r="G7" i="84"/>
  <c r="E10" i="76"/>
  <c r="G11" i="83"/>
  <c r="G10" i="83" s="1"/>
  <c r="G14" i="76"/>
  <c r="G15" i="85"/>
  <c r="G14" i="85" s="1"/>
  <c r="H22" i="76"/>
  <c r="H20" i="76" s="1"/>
  <c r="G23" i="86"/>
  <c r="G22" i="86" s="1"/>
  <c r="G28" i="83"/>
  <c r="G27" i="83" s="1"/>
  <c r="L35" i="85"/>
  <c r="G35" i="75" s="1"/>
  <c r="L31" i="85"/>
  <c r="G31" i="75" s="1"/>
  <c r="L30" i="85"/>
  <c r="G30" i="75" s="1"/>
  <c r="L29" i="85"/>
  <c r="G29" i="75" s="1"/>
  <c r="L17" i="85"/>
  <c r="G17" i="75" s="1"/>
  <c r="G10" i="82"/>
  <c r="G14" i="86"/>
  <c r="G22" i="76"/>
  <c r="G23" i="85"/>
  <c r="G22" i="85" s="1"/>
  <c r="G28" i="84"/>
  <c r="G27" i="84" s="1"/>
  <c r="L25" i="82"/>
  <c r="D25" i="75" s="1"/>
  <c r="L24" i="82"/>
  <c r="D24" i="75" s="1"/>
  <c r="L23" i="82"/>
  <c r="D23" i="75" s="1"/>
  <c r="L19" i="82"/>
  <c r="D19" i="75" s="1"/>
  <c r="L18" i="82"/>
  <c r="D18" i="75" s="1"/>
  <c r="L24" i="81"/>
  <c r="C24" i="75" s="1"/>
  <c r="F14" i="87"/>
  <c r="F14" i="88"/>
  <c r="L34" i="81"/>
  <c r="C34" i="75" s="1"/>
  <c r="L25" i="81"/>
  <c r="C25" i="75" s="1"/>
  <c r="L23" i="81"/>
  <c r="C23" i="75" s="1"/>
  <c r="L18" i="88"/>
  <c r="J18" i="75" s="1"/>
  <c r="L25" i="86"/>
  <c r="H25" i="75" s="1"/>
  <c r="L24" i="86"/>
  <c r="H24" i="75" s="1"/>
  <c r="F22" i="83"/>
  <c r="F10" i="87"/>
  <c r="L24" i="87"/>
  <c r="I24" i="75" s="1"/>
  <c r="F22" i="85"/>
  <c r="F14" i="85"/>
  <c r="F10" i="85"/>
  <c r="F22" i="88"/>
  <c r="L34" i="87"/>
  <c r="I34" i="75" s="1"/>
  <c r="F22" i="84"/>
  <c r="F14" i="84"/>
  <c r="F10" i="84"/>
  <c r="L34" i="86"/>
  <c r="H34" i="75" s="1"/>
  <c r="L34" i="85"/>
  <c r="G34" i="75" s="1"/>
  <c r="L31" i="88"/>
  <c r="J31" i="75" s="1"/>
  <c r="F7" i="83"/>
  <c r="F22" i="82"/>
  <c r="F14" i="82"/>
  <c r="F10" i="82"/>
  <c r="L34" i="84"/>
  <c r="F34" i="75" s="1"/>
  <c r="L31" i="84"/>
  <c r="F31" i="75" s="1"/>
  <c r="L31" i="86"/>
  <c r="H31" i="75" s="1"/>
  <c r="L3" i="81"/>
  <c r="C3" i="75" s="1"/>
  <c r="F22" i="87"/>
  <c r="L19" i="87"/>
  <c r="I19" i="75" s="1"/>
  <c r="L24" i="85"/>
  <c r="G24" i="75" s="1"/>
  <c r="L18" i="85"/>
  <c r="G18" i="75" s="1"/>
  <c r="L19" i="83"/>
  <c r="E19" i="75" s="1"/>
  <c r="F22" i="81"/>
  <c r="F14" i="81"/>
  <c r="F10" i="81"/>
  <c r="L34" i="83"/>
  <c r="E34" i="75" s="1"/>
  <c r="L15" i="81"/>
  <c r="L25" i="87"/>
  <c r="I25" i="75" s="1"/>
  <c r="L18" i="87"/>
  <c r="I18" i="75" s="1"/>
  <c r="L25" i="85"/>
  <c r="G25" i="75" s="1"/>
  <c r="L19" i="85"/>
  <c r="G19" i="75" s="1"/>
  <c r="F14" i="83"/>
  <c r="F10" i="83"/>
  <c r="L33" i="83"/>
  <c r="E33" i="75" s="1"/>
  <c r="L25" i="83"/>
  <c r="E25" i="75" s="1"/>
  <c r="L24" i="83"/>
  <c r="E24" i="75" s="1"/>
  <c r="L23" i="83"/>
  <c r="E23" i="75" s="1"/>
  <c r="L18" i="83"/>
  <c r="E18" i="75" s="1"/>
  <c r="L34" i="82"/>
  <c r="D34" i="75" s="1"/>
  <c r="L25" i="88"/>
  <c r="J25" i="75" s="1"/>
  <c r="L19" i="88"/>
  <c r="J19" i="75" s="1"/>
  <c r="F22" i="86"/>
  <c r="F14" i="86"/>
  <c r="F10" i="86"/>
  <c r="L34" i="88"/>
  <c r="J34" i="75" s="1"/>
  <c r="L15" i="86"/>
  <c r="H15" i="75" s="1"/>
  <c r="D8" i="80"/>
  <c r="E8" i="80"/>
  <c r="I8" i="80"/>
  <c r="D8" i="78"/>
  <c r="E8" i="81"/>
  <c r="E8" i="77"/>
  <c r="G8" i="77"/>
  <c r="C8" i="77"/>
  <c r="K22" i="85"/>
  <c r="K20" i="85" s="1"/>
  <c r="L12" i="84"/>
  <c r="L4" i="85"/>
  <c r="G4" i="75" s="1"/>
  <c r="F7" i="85"/>
  <c r="F7" i="84"/>
  <c r="L4" i="84"/>
  <c r="F4" i="75" s="1"/>
  <c r="L4" i="83"/>
  <c r="E4" i="75" s="1"/>
  <c r="L4" i="82"/>
  <c r="D4" i="75" s="1"/>
  <c r="F7" i="82"/>
  <c r="L12" i="87"/>
  <c r="I12" i="75" s="1"/>
  <c r="F7" i="88"/>
  <c r="L4" i="88"/>
  <c r="F7" i="87"/>
  <c r="F7" i="86"/>
  <c r="L4" i="86"/>
  <c r="H4" i="75" s="1"/>
  <c r="L12" i="88"/>
  <c r="L12" i="81"/>
  <c r="C12" i="75" s="1"/>
  <c r="K22" i="81"/>
  <c r="K22" i="87"/>
  <c r="K22" i="88"/>
  <c r="L23" i="88"/>
  <c r="J23" i="75" s="1"/>
  <c r="K22" i="86"/>
  <c r="K22" i="84"/>
  <c r="K20" i="84" s="1"/>
  <c r="K22" i="83"/>
  <c r="K22" i="82"/>
  <c r="K20" i="82" s="1"/>
  <c r="K10" i="88"/>
  <c r="K10" i="87"/>
  <c r="L12" i="86"/>
  <c r="H12" i="75" s="1"/>
  <c r="L12" i="85"/>
  <c r="G12" i="75" s="1"/>
  <c r="K10" i="84"/>
  <c r="L12" i="83"/>
  <c r="E12" i="75" s="1"/>
  <c r="L12" i="82"/>
  <c r="D12" i="75" s="1"/>
  <c r="E8" i="84"/>
  <c r="G8" i="80"/>
  <c r="H8" i="80"/>
  <c r="F8" i="80"/>
  <c r="F8" i="79"/>
  <c r="H8" i="78"/>
  <c r="J8" i="78"/>
  <c r="D8" i="77"/>
  <c r="G8" i="78"/>
  <c r="F8" i="78"/>
  <c r="C8" i="78"/>
  <c r="E8" i="78"/>
  <c r="J8" i="80"/>
  <c r="C8" i="80"/>
  <c r="J8" i="79"/>
  <c r="I8" i="79"/>
  <c r="H8" i="79"/>
  <c r="C8" i="79"/>
  <c r="D8" i="79"/>
  <c r="E8" i="79"/>
  <c r="G8" i="79"/>
  <c r="I8" i="78"/>
  <c r="H8" i="77"/>
  <c r="I8" i="77"/>
  <c r="J7" i="76"/>
  <c r="I7" i="76"/>
  <c r="G7" i="74"/>
  <c r="G14" i="45"/>
  <c r="C22" i="45"/>
  <c r="I14" i="45"/>
  <c r="F10" i="45"/>
  <c r="D22" i="45"/>
  <c r="C14" i="45"/>
  <c r="C7" i="45"/>
  <c r="F14" i="45"/>
  <c r="J10" i="45"/>
  <c r="E7" i="45"/>
  <c r="D14" i="45"/>
  <c r="I10" i="45"/>
  <c r="H22" i="45"/>
  <c r="E22" i="45"/>
  <c r="H14" i="45"/>
  <c r="H10" i="45"/>
  <c r="F22" i="45"/>
  <c r="G7" i="45"/>
  <c r="G10" i="45"/>
  <c r="F7" i="45"/>
  <c r="C10" i="45"/>
  <c r="I22" i="74"/>
  <c r="J10" i="74"/>
  <c r="E10" i="74"/>
  <c r="F10" i="74"/>
  <c r="G14" i="74"/>
  <c r="C14" i="74"/>
  <c r="E14" i="74"/>
  <c r="D7" i="74"/>
  <c r="H10" i="74"/>
  <c r="C7" i="74"/>
  <c r="D14" i="74"/>
  <c r="D22" i="74"/>
  <c r="E22" i="74"/>
  <c r="I7" i="74"/>
  <c r="H14" i="74"/>
  <c r="C10" i="74"/>
  <c r="D7" i="45"/>
  <c r="E10" i="45"/>
  <c r="J22" i="45"/>
  <c r="D10" i="45"/>
  <c r="E14" i="45"/>
  <c r="I22" i="45"/>
  <c r="I7" i="45"/>
  <c r="G22" i="45"/>
  <c r="J7" i="45"/>
  <c r="H7" i="45"/>
  <c r="J14" i="45"/>
  <c r="F7" i="43"/>
  <c r="H7" i="74"/>
  <c r="I10" i="74"/>
  <c r="G22" i="74"/>
  <c r="J14" i="74"/>
  <c r="J7" i="74"/>
  <c r="H22" i="74"/>
  <c r="H20" i="74" s="1"/>
  <c r="I14" i="74"/>
  <c r="F22" i="74"/>
  <c r="F7" i="74"/>
  <c r="G10" i="74"/>
  <c r="J22" i="74"/>
  <c r="E7" i="74"/>
  <c r="F14" i="74"/>
  <c r="C22" i="74"/>
  <c r="D10" i="74"/>
  <c r="G10" i="43"/>
  <c r="E22" i="43"/>
  <c r="E20" i="43" s="1"/>
  <c r="C14" i="43"/>
  <c r="F10" i="43"/>
  <c r="J7" i="43"/>
  <c r="D22" i="43"/>
  <c r="G22" i="43"/>
  <c r="G20" i="43" s="1"/>
  <c r="F14" i="43"/>
  <c r="D7" i="43"/>
  <c r="F22" i="43"/>
  <c r="F20" i="43" s="1"/>
  <c r="D14" i="43"/>
  <c r="E14" i="43"/>
  <c r="H10" i="43"/>
  <c r="C7" i="43"/>
  <c r="E7" i="43"/>
  <c r="H22" i="43"/>
  <c r="I10" i="43"/>
  <c r="I7" i="43"/>
  <c r="J14" i="43"/>
  <c r="H7" i="43"/>
  <c r="C22" i="43"/>
  <c r="H14" i="43"/>
  <c r="I14" i="43"/>
  <c r="J10" i="43"/>
  <c r="D10" i="43"/>
  <c r="E10" i="43"/>
  <c r="G7" i="43"/>
  <c r="I22" i="43"/>
  <c r="J22" i="43"/>
  <c r="G14" i="43"/>
  <c r="C10" i="43"/>
  <c r="K20" i="87" l="1"/>
  <c r="K20" i="81"/>
  <c r="D20" i="43"/>
  <c r="C20" i="43"/>
  <c r="G20" i="81"/>
  <c r="G20" i="82"/>
  <c r="J20" i="76"/>
  <c r="F20" i="74"/>
  <c r="I20" i="74"/>
  <c r="L28" i="86"/>
  <c r="L27" i="86" s="1"/>
  <c r="I20" i="43"/>
  <c r="L28" i="85"/>
  <c r="G28" i="75" s="1"/>
  <c r="G27" i="75" s="1"/>
  <c r="L28" i="81"/>
  <c r="C28" i="75" s="1"/>
  <c r="C27" i="75" s="1"/>
  <c r="J20" i="86"/>
  <c r="J8" i="86" s="1"/>
  <c r="K20" i="83"/>
  <c r="K8" i="83" s="1"/>
  <c r="G20" i="45"/>
  <c r="G8" i="45" s="1"/>
  <c r="K20" i="86"/>
  <c r="K8" i="86" s="1"/>
  <c r="K20" i="88"/>
  <c r="K8" i="88" s="1"/>
  <c r="F20" i="88"/>
  <c r="F8" i="88" s="1"/>
  <c r="G20" i="86"/>
  <c r="F20" i="84"/>
  <c r="F8" i="84" s="1"/>
  <c r="G20" i="84"/>
  <c r="G8" i="84" s="1"/>
  <c r="G20" i="83"/>
  <c r="J20" i="85"/>
  <c r="J8" i="85" s="1"/>
  <c r="F20" i="85"/>
  <c r="F8" i="85" s="1"/>
  <c r="F20" i="87"/>
  <c r="F8" i="87" s="1"/>
  <c r="G20" i="88"/>
  <c r="L21" i="81"/>
  <c r="J20" i="87"/>
  <c r="J8" i="87" s="1"/>
  <c r="F20" i="81"/>
  <c r="F8" i="81" s="1"/>
  <c r="J20" i="82"/>
  <c r="J8" i="82" s="1"/>
  <c r="F20" i="82"/>
  <c r="F8" i="82" s="1"/>
  <c r="J20" i="83"/>
  <c r="J8" i="83" s="1"/>
  <c r="F20" i="86"/>
  <c r="F8" i="86" s="1"/>
  <c r="J20" i="88"/>
  <c r="J8" i="88" s="1"/>
  <c r="F20" i="83"/>
  <c r="F8" i="83" s="1"/>
  <c r="G20" i="85"/>
  <c r="G8" i="85" s="1"/>
  <c r="L21" i="84"/>
  <c r="J20" i="84"/>
  <c r="J8" i="84" s="1"/>
  <c r="L21" i="88"/>
  <c r="L21" i="87"/>
  <c r="L21" i="82"/>
  <c r="J20" i="81"/>
  <c r="J8" i="81" s="1"/>
  <c r="L28" i="88"/>
  <c r="H20" i="43"/>
  <c r="H8" i="43" s="1"/>
  <c r="L21" i="86"/>
  <c r="J20" i="43"/>
  <c r="J8" i="43" s="1"/>
  <c r="L21" i="83"/>
  <c r="E20" i="76"/>
  <c r="G20" i="76"/>
  <c r="G8" i="76" s="1"/>
  <c r="L23" i="85"/>
  <c r="G23" i="75" s="1"/>
  <c r="G22" i="75" s="1"/>
  <c r="L21" i="85"/>
  <c r="J20" i="74"/>
  <c r="J8" i="74" s="1"/>
  <c r="C20" i="74"/>
  <c r="C8" i="74" s="1"/>
  <c r="E20" i="74"/>
  <c r="E8" i="74" s="1"/>
  <c r="G20" i="74"/>
  <c r="G8" i="74" s="1"/>
  <c r="D20" i="74"/>
  <c r="D8" i="74" s="1"/>
  <c r="F20" i="45"/>
  <c r="F8" i="45" s="1"/>
  <c r="K8" i="85"/>
  <c r="J20" i="45"/>
  <c r="J8" i="45" s="1"/>
  <c r="D20" i="45"/>
  <c r="D8" i="45" s="1"/>
  <c r="E20" i="45"/>
  <c r="E8" i="45" s="1"/>
  <c r="I20" i="45"/>
  <c r="I8" i="45" s="1"/>
  <c r="H20" i="45"/>
  <c r="H8" i="45" s="1"/>
  <c r="C20" i="45"/>
  <c r="C8" i="45" s="1"/>
  <c r="K8" i="81"/>
  <c r="F8" i="74"/>
  <c r="L23" i="86"/>
  <c r="H23" i="75" s="1"/>
  <c r="H22" i="75" s="1"/>
  <c r="L15" i="88"/>
  <c r="J15" i="75" s="1"/>
  <c r="J14" i="75" s="1"/>
  <c r="L28" i="87"/>
  <c r="L15" i="87"/>
  <c r="I15" i="75" s="1"/>
  <c r="I14" i="75" s="1"/>
  <c r="H8" i="76"/>
  <c r="C8" i="76"/>
  <c r="G7" i="83"/>
  <c r="L11" i="85"/>
  <c r="G11" i="75" s="1"/>
  <c r="G10" i="75" s="1"/>
  <c r="L16" i="82"/>
  <c r="D16" i="75" s="1"/>
  <c r="D14" i="75" s="1"/>
  <c r="G8" i="81"/>
  <c r="F8" i="76"/>
  <c r="E8" i="76"/>
  <c r="D8" i="76"/>
  <c r="K8" i="82"/>
  <c r="J22" i="75"/>
  <c r="I10" i="75"/>
  <c r="D10" i="75"/>
  <c r="C7" i="75"/>
  <c r="D22" i="75"/>
  <c r="F7" i="75"/>
  <c r="I22" i="75"/>
  <c r="L7" i="88"/>
  <c r="J4" i="75"/>
  <c r="J7" i="75" s="1"/>
  <c r="L10" i="84"/>
  <c r="F12" i="75"/>
  <c r="F10" i="75" s="1"/>
  <c r="L14" i="81"/>
  <c r="C15" i="75"/>
  <c r="C14" i="75" s="1"/>
  <c r="C10" i="75"/>
  <c r="D7" i="75"/>
  <c r="E22" i="75"/>
  <c r="L10" i="88"/>
  <c r="J12" i="75"/>
  <c r="J10" i="75" s="1"/>
  <c r="C22" i="75"/>
  <c r="H14" i="75"/>
  <c r="E7" i="75"/>
  <c r="F22" i="75"/>
  <c r="I7" i="75"/>
  <c r="L15" i="84"/>
  <c r="F15" i="75" s="1"/>
  <c r="F14" i="75" s="1"/>
  <c r="L15" i="85"/>
  <c r="G15" i="75" s="1"/>
  <c r="G14" i="75" s="1"/>
  <c r="L3" i="85"/>
  <c r="G3" i="75" s="1"/>
  <c r="G7" i="75" s="1"/>
  <c r="G8" i="86"/>
  <c r="K8" i="84"/>
  <c r="L14" i="86"/>
  <c r="L7" i="87"/>
  <c r="L22" i="88"/>
  <c r="L10" i="81"/>
  <c r="L22" i="84"/>
  <c r="L22" i="82"/>
  <c r="L7" i="81"/>
  <c r="L7" i="84"/>
  <c r="L10" i="82"/>
  <c r="L10" i="87"/>
  <c r="G10" i="87"/>
  <c r="L7" i="82"/>
  <c r="L22" i="81"/>
  <c r="G8" i="88"/>
  <c r="L7" i="83"/>
  <c r="L15" i="83"/>
  <c r="L5" i="86"/>
  <c r="G22" i="87"/>
  <c r="G20" i="87" s="1"/>
  <c r="G7" i="82"/>
  <c r="G8" i="82" s="1"/>
  <c r="L22" i="83"/>
  <c r="L28" i="83"/>
  <c r="L27" i="83" s="1"/>
  <c r="L11" i="86"/>
  <c r="I8" i="76"/>
  <c r="L28" i="84"/>
  <c r="L27" i="84" s="1"/>
  <c r="L28" i="82"/>
  <c r="L27" i="82" s="1"/>
  <c r="L11" i="83"/>
  <c r="L22" i="87"/>
  <c r="H8" i="74"/>
  <c r="K8" i="87"/>
  <c r="J8" i="76"/>
  <c r="E8" i="43"/>
  <c r="D8" i="43"/>
  <c r="I8" i="43"/>
  <c r="I8" i="74"/>
  <c r="G8" i="43"/>
  <c r="F8" i="43"/>
  <c r="C8" i="43"/>
  <c r="H28" i="75" l="1"/>
  <c r="H27" i="75" s="1"/>
  <c r="L27" i="81"/>
  <c r="L27" i="85"/>
  <c r="I28" i="75"/>
  <c r="I27" i="75" s="1"/>
  <c r="L27" i="87"/>
  <c r="L20" i="87" s="1"/>
  <c r="J28" i="75"/>
  <c r="J27" i="75" s="1"/>
  <c r="L27" i="88"/>
  <c r="L20" i="88" s="1"/>
  <c r="H21" i="75"/>
  <c r="H20" i="75" s="1"/>
  <c r="G21" i="75"/>
  <c r="G20" i="75" s="1"/>
  <c r="G8" i="75" s="1"/>
  <c r="F21" i="75"/>
  <c r="L20" i="84"/>
  <c r="C21" i="75"/>
  <c r="C20" i="75" s="1"/>
  <c r="C8" i="75" s="1"/>
  <c r="L20" i="81"/>
  <c r="L8" i="81" s="1"/>
  <c r="I21" i="75"/>
  <c r="I20" i="75" s="1"/>
  <c r="I8" i="75" s="1"/>
  <c r="D21" i="75"/>
  <c r="L20" i="82"/>
  <c r="E21" i="75"/>
  <c r="L20" i="83"/>
  <c r="J21" i="75"/>
  <c r="L22" i="85"/>
  <c r="G8" i="83"/>
  <c r="L14" i="88"/>
  <c r="L22" i="86"/>
  <c r="L20" i="86" s="1"/>
  <c r="L14" i="82"/>
  <c r="L14" i="87"/>
  <c r="L10" i="85"/>
  <c r="L7" i="85"/>
  <c r="L14" i="85"/>
  <c r="F28" i="75"/>
  <c r="F27" i="75" s="1"/>
  <c r="L7" i="86"/>
  <c r="H5" i="75"/>
  <c r="H7" i="75" s="1"/>
  <c r="L14" i="84"/>
  <c r="L10" i="86"/>
  <c r="H11" i="75"/>
  <c r="H10" i="75" s="1"/>
  <c r="L14" i="83"/>
  <c r="E15" i="75"/>
  <c r="E14" i="75" s="1"/>
  <c r="E28" i="75"/>
  <c r="L10" i="83"/>
  <c r="E11" i="75"/>
  <c r="E10" i="75" s="1"/>
  <c r="D28" i="75"/>
  <c r="G8" i="87"/>
  <c r="L20" i="85" l="1"/>
  <c r="L8" i="85" s="1"/>
  <c r="J20" i="75"/>
  <c r="J8" i="75" s="1"/>
  <c r="E27" i="75"/>
  <c r="E20" i="75" s="1"/>
  <c r="E8" i="75" s="1"/>
  <c r="D27" i="75"/>
  <c r="D20" i="75" s="1"/>
  <c r="D8" i="75" s="1"/>
  <c r="F20" i="75"/>
  <c r="F8" i="75" s="1"/>
  <c r="L8" i="82"/>
  <c r="L8" i="88"/>
  <c r="L8" i="87"/>
  <c r="H8" i="75"/>
  <c r="L8" i="86"/>
  <c r="L8" i="84"/>
  <c r="L8" i="83"/>
  <c r="C22" i="25" l="1"/>
  <c r="J22" i="24"/>
  <c r="I22" i="24"/>
  <c r="H22" i="24"/>
  <c r="J14" i="24"/>
  <c r="I14" i="24"/>
  <c r="H14" i="24"/>
  <c r="J10" i="24"/>
  <c r="I10" i="24"/>
  <c r="H10" i="24"/>
  <c r="J7" i="24"/>
  <c r="I7" i="24"/>
  <c r="H7" i="24"/>
  <c r="G22" i="24"/>
  <c r="F22" i="24"/>
  <c r="E22" i="24"/>
  <c r="G14" i="24"/>
  <c r="F14" i="24"/>
  <c r="E14" i="24"/>
  <c r="G10" i="24"/>
  <c r="F10" i="24"/>
  <c r="E10" i="24"/>
  <c r="G7" i="24"/>
  <c r="F7" i="24"/>
  <c r="E7" i="24"/>
  <c r="D22" i="24"/>
  <c r="C22" i="24"/>
  <c r="C20" i="24" s="1"/>
  <c r="D14" i="24"/>
  <c r="C14" i="24"/>
  <c r="D10" i="24"/>
  <c r="C10" i="24"/>
  <c r="D7" i="24"/>
  <c r="C7" i="24"/>
  <c r="J14" i="29"/>
  <c r="I14" i="29"/>
  <c r="H14" i="29"/>
  <c r="G14" i="29"/>
  <c r="F14" i="29"/>
  <c r="E14" i="29"/>
  <c r="D14" i="29"/>
  <c r="C14" i="29"/>
  <c r="J14" i="25"/>
  <c r="I14" i="25"/>
  <c r="H14" i="25"/>
  <c r="J10" i="25"/>
  <c r="I10" i="25"/>
  <c r="H10" i="25"/>
  <c r="J7" i="25"/>
  <c r="I7" i="25"/>
  <c r="H7" i="25"/>
  <c r="G20" i="25"/>
  <c r="F20" i="25"/>
  <c r="G14" i="25"/>
  <c r="F14" i="25"/>
  <c r="E14" i="25"/>
  <c r="G10" i="25"/>
  <c r="F10" i="25"/>
  <c r="E10" i="25"/>
  <c r="G7" i="25"/>
  <c r="F7" i="25"/>
  <c r="E7" i="25"/>
  <c r="D14" i="25"/>
  <c r="C14" i="25"/>
  <c r="D10" i="25"/>
  <c r="C10" i="25"/>
  <c r="D7" i="25"/>
  <c r="C7" i="25"/>
  <c r="C20" i="25" l="1"/>
  <c r="C8" i="25" s="1"/>
  <c r="C8" i="24"/>
  <c r="D10" i="29"/>
  <c r="C10" i="29"/>
  <c r="D20" i="24" l="1"/>
  <c r="D22" i="25"/>
  <c r="D20" i="25" s="1"/>
  <c r="C7" i="29"/>
  <c r="E10" i="29"/>
  <c r="C22" i="29"/>
  <c r="C20" i="29" s="1"/>
  <c r="J22" i="30"/>
  <c r="J20" i="30" s="1"/>
  <c r="I22" i="30"/>
  <c r="I20" i="30" s="1"/>
  <c r="J14" i="30"/>
  <c r="I14" i="30"/>
  <c r="J10" i="30"/>
  <c r="I10" i="30"/>
  <c r="J7" i="30"/>
  <c r="I7" i="30"/>
  <c r="H22" i="30"/>
  <c r="H20" i="30" s="1"/>
  <c r="G22" i="30"/>
  <c r="G20" i="30" s="1"/>
  <c r="F22" i="30"/>
  <c r="F20" i="30" s="1"/>
  <c r="E22" i="30"/>
  <c r="E20" i="30" s="1"/>
  <c r="H14" i="30"/>
  <c r="G14" i="30"/>
  <c r="F14" i="30"/>
  <c r="E14" i="30"/>
  <c r="H10" i="30"/>
  <c r="G10" i="30"/>
  <c r="F10" i="30"/>
  <c r="E10" i="30"/>
  <c r="H7" i="30"/>
  <c r="G7" i="30"/>
  <c r="F7" i="30"/>
  <c r="E7" i="30"/>
  <c r="D22" i="30"/>
  <c r="D20" i="30" s="1"/>
  <c r="C22" i="30"/>
  <c r="C20" i="30" s="1"/>
  <c r="D14" i="30"/>
  <c r="C14" i="30"/>
  <c r="D10" i="30"/>
  <c r="C10" i="30"/>
  <c r="D7" i="30"/>
  <c r="C7" i="30"/>
  <c r="I8" i="30" l="1"/>
  <c r="J8" i="30"/>
  <c r="F8" i="30"/>
  <c r="D8" i="25"/>
  <c r="C8" i="29"/>
  <c r="C8" i="30"/>
  <c r="G8" i="30"/>
  <c r="D8" i="30"/>
  <c r="H8" i="30"/>
  <c r="D8" i="24"/>
  <c r="E20" i="24"/>
  <c r="E22" i="25"/>
  <c r="E20" i="25" s="1"/>
  <c r="D7" i="29"/>
  <c r="F10" i="29"/>
  <c r="D22" i="29"/>
  <c r="D20" i="29" s="1"/>
  <c r="E8" i="30"/>
  <c r="E8" i="25" l="1"/>
  <c r="D8" i="29"/>
  <c r="E8" i="24"/>
  <c r="F20" i="24"/>
  <c r="E7" i="29"/>
  <c r="G10" i="29"/>
  <c r="E22" i="29"/>
  <c r="E20" i="29" s="1"/>
  <c r="F8" i="25" l="1"/>
  <c r="E8" i="29"/>
  <c r="F8" i="24"/>
  <c r="G20" i="24"/>
  <c r="F7" i="29"/>
  <c r="H10" i="29"/>
  <c r="F22" i="29"/>
  <c r="F20" i="29" s="1"/>
  <c r="G8" i="25" l="1"/>
  <c r="F8" i="29"/>
  <c r="G8" i="24"/>
  <c r="H20" i="24"/>
  <c r="H22" i="25"/>
  <c r="H20" i="25" s="1"/>
  <c r="G7" i="29"/>
  <c r="J10" i="29"/>
  <c r="I10" i="29"/>
  <c r="G22" i="29"/>
  <c r="G20" i="29" s="1"/>
  <c r="H8" i="25" l="1"/>
  <c r="G8" i="29"/>
  <c r="H8" i="24"/>
  <c r="J20" i="24"/>
  <c r="I20" i="24"/>
  <c r="I22" i="25"/>
  <c r="I20" i="25" s="1"/>
  <c r="H7" i="29"/>
  <c r="H22" i="29"/>
  <c r="H20" i="29" s="1"/>
  <c r="I8" i="25" l="1"/>
  <c r="H8" i="29"/>
  <c r="J8" i="24"/>
  <c r="I8" i="24"/>
  <c r="J22" i="25"/>
  <c r="J20" i="25" s="1"/>
  <c r="I7" i="29"/>
  <c r="J7" i="29"/>
  <c r="I22" i="29"/>
  <c r="I20" i="29" s="1"/>
  <c r="J22" i="29"/>
  <c r="J20" i="29" s="1"/>
  <c r="J8" i="25" l="1"/>
  <c r="I8" i="29"/>
  <c r="J8" i="29"/>
</calcChain>
</file>

<file path=xl/sharedStrings.xml><?xml version="1.0" encoding="utf-8"?>
<sst xmlns="http://schemas.openxmlformats.org/spreadsheetml/2006/main" count="1922" uniqueCount="122">
  <si>
    <t>Статистическое расхождение</t>
  </si>
  <si>
    <t>Население</t>
  </si>
  <si>
    <t>Изменение запасов</t>
  </si>
  <si>
    <t>Строительство</t>
  </si>
  <si>
    <t>Индекс строки</t>
  </si>
  <si>
    <t>Уголь</t>
  </si>
  <si>
    <t>Сырая
нефть</t>
  </si>
  <si>
    <t>Нефте-продукты</t>
  </si>
  <si>
    <t>Природный газ</t>
  </si>
  <si>
    <t>Прочее твердое топливо</t>
  </si>
  <si>
    <t>Гидро-энергия и НВИЭ</t>
  </si>
  <si>
    <t>Атомная энергия</t>
  </si>
  <si>
    <t>Электри-ческая энергия</t>
  </si>
  <si>
    <t>Тепловая энергия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</si>
  <si>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</si>
  <si>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</si>
  <si>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</si>
  <si>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</si>
  <si>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</si>
  <si>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</si>
  <si>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</si>
  <si>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</si>
  <si>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</si>
  <si>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</si>
  <si>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</si>
  <si>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Производство энергетических ресурсов</t>
  </si>
  <si>
    <t>Ввоз</t>
  </si>
  <si>
    <t>Вывоз</t>
  </si>
  <si>
    <t>Потребление первичной энергии</t>
  </si>
  <si>
    <t>Производство электрической энергии</t>
  </si>
  <si>
    <t>Теплоэлектростанции</t>
  </si>
  <si>
    <t>8.1</t>
  </si>
  <si>
    <t>Котельные</t>
  </si>
  <si>
    <t>8.2</t>
  </si>
  <si>
    <t>Электрокотельные и теплоустановки</t>
  </si>
  <si>
    <t>8.3</t>
  </si>
  <si>
    <t>9.1</t>
  </si>
  <si>
    <t>Переработка газа</t>
  </si>
  <si>
    <t>9.2</t>
  </si>
  <si>
    <t>Обогащение угля</t>
  </si>
  <si>
    <t>9.3</t>
  </si>
  <si>
    <t>Собственные нужды</t>
  </si>
  <si>
    <t>Потери при передаче</t>
  </si>
  <si>
    <t>11</t>
  </si>
  <si>
    <t>Конечное потребление энергетических ресурсов</t>
  </si>
  <si>
    <t>12</t>
  </si>
  <si>
    <t>14</t>
  </si>
  <si>
    <t>Транспорт и связь</t>
  </si>
  <si>
    <t>16</t>
  </si>
  <si>
    <t>18</t>
  </si>
  <si>
    <t>Сельское хозяйство, рыболовство и рыбоводство</t>
  </si>
  <si>
    <t>Промышленность</t>
  </si>
  <si>
    <t>Трубопроводный</t>
  </si>
  <si>
    <t>Железнодорожный</t>
  </si>
  <si>
    <t>Автомобильный</t>
  </si>
  <si>
    <t>Прочий</t>
  </si>
  <si>
    <t>Сфера услуг</t>
  </si>
  <si>
    <t>Производство тепловой энергии</t>
  </si>
  <si>
    <t>13</t>
  </si>
  <si>
    <t>15</t>
  </si>
  <si>
    <t>16.1</t>
  </si>
  <si>
    <t>16.2</t>
  </si>
  <si>
    <t>16.3</t>
  </si>
  <si>
    <t>16.4</t>
  </si>
  <si>
    <t>17</t>
  </si>
  <si>
    <t>19</t>
  </si>
  <si>
    <t>14.1</t>
  </si>
  <si>
    <t>Преобразование энергетических ресурсов</t>
  </si>
  <si>
    <t>Переработка нефти</t>
  </si>
  <si>
    <t>Использование ТЭР в качестве сырья и на нетопливные нужды</t>
  </si>
  <si>
    <t>14.2</t>
  </si>
  <si>
    <t>14.3</t>
  </si>
  <si>
    <t>Коэффициент пересчета в тонну условного топлива</t>
  </si>
  <si>
    <t>Прочие виды промышленности</t>
  </si>
  <si>
    <t>2023</t>
  </si>
  <si>
    <t>2024</t>
  </si>
  <si>
    <t>2025</t>
  </si>
  <si>
    <t>2026</t>
  </si>
  <si>
    <t>2027</t>
  </si>
  <si>
    <t>2028</t>
  </si>
  <si>
    <t>2029</t>
  </si>
  <si>
    <t>2030</t>
  </si>
  <si>
    <t>Всего на 
2023 год</t>
  </si>
  <si>
    <t>Всего на 
2024 год</t>
  </si>
  <si>
    <t>Всего на 
2025 год</t>
  </si>
  <si>
    <t>Всего на 
2026 год</t>
  </si>
  <si>
    <t>Всего на 
2027 год</t>
  </si>
  <si>
    <t>Всего на 
2028 год</t>
  </si>
  <si>
    <t>Всего на 
2029 год</t>
  </si>
  <si>
    <t>Всего на 
2030 год</t>
  </si>
  <si>
    <t>Прогнозный однопродуктовый баланс природного газа Североуральского ГО до 2030 г. в натуральных единицах (тыс. куб. м)</t>
  </si>
  <si>
    <t>Прогнозный однопродуктовый баланс электроэнергии Североуральского ГО до 2030 г. в натуральных единицах (тыс. кВт*ч)</t>
  </si>
  <si>
    <t>Прогнозный однопродуктовый баланс тепловой энергии Североуральского ГО до 2030 г. в натуральных единицах (Гкал)</t>
  </si>
  <si>
    <t>Добыча полезных ископаемых</t>
  </si>
  <si>
    <t>Производство стройматериалов</t>
  </si>
  <si>
    <t>Прогнозный однопродуктовый баланс бензина автомобильного Североуральского ГО до 2030 г. в натуральных единицах (тонн)</t>
  </si>
  <si>
    <t>Прогнозный однопродуктовый баланс дизельного топлива Североуральского ГО до 2030 г. в натуральных единицах (тонн)</t>
  </si>
  <si>
    <t>Прогнозный однопродуктовый баланс мазута топочного Североуральского ГО до 2030 г. в натуральных единицах (тонн)</t>
  </si>
  <si>
    <t>Прогнозный однопродуктовый баланс сжиженного газа Североуральского ГО до 2030 г. в натуральных единицах (тыс. куб. м)</t>
  </si>
  <si>
    <t>Прогнозный однопродуктовый баланс прочего твердого топлива (дрова) Североуральского ГО до 2030 г. в натуральных единицах (куб. м)</t>
  </si>
  <si>
    <t>Прогнозный однопродуктовый баланс прочего твердого топлива (пеллеты древесные) Североуральского ГО до 2030 г., куб. м</t>
  </si>
  <si>
    <t>Прогнозный топливно-энергетический баланс Североуральского ГО на 2023 г. (т у.т.)</t>
  </si>
  <si>
    <t>Прогнозный топливно-энергетический баланс Североуральского ГО на 2024 г. (т у.т.)</t>
  </si>
  <si>
    <t>Прогнозный топливно-энергетический баланс Североуральского ГО на 2025 г. (т у.т.)</t>
  </si>
  <si>
    <t>Прогнозный топливно-энергетический баланс Североуральского ГО на 2026 г. (т у.т.)</t>
  </si>
  <si>
    <t>Прогнозный топливно-энергетический баланс Североуральского ГО на 2027 г. (т у.т.)</t>
  </si>
  <si>
    <t>Прогнозный топливно-энергетический баланс Североуральского ГО на 2028 г. (т у.т.)</t>
  </si>
  <si>
    <t>Прогнозный топливно-энергетический баланс Североуральского ГО на 2029 г. (т у.т.)</t>
  </si>
  <si>
    <t>Прогнозный топливно-энергетический баланс Североуральского ГО на 2030 г. (т у.т.)</t>
  </si>
  <si>
    <t>Прогнозный однопродуктовый баланс нефтепродуктов Североуральского ГО до 2030 г. в единицах условного топлива (т у.т.)</t>
  </si>
  <si>
    <t>Прогнозный однопродуктовый баланс природного газа Североуральского ГО до 2030 г. в единицах условного топлива (т у.т.)</t>
  </si>
  <si>
    <t>Прогнозный однопродуктовый баланс прочего твердого топлива Североуральского ГО до 2030 г. в единицах условного топлива (т у.т.)</t>
  </si>
  <si>
    <t>Прогнозный однопродуктовый баланс электроэнергии Североуральского ГО до 2030 г. в единицах условного топлива (т у.т.)</t>
  </si>
  <si>
    <t>Прогнозный однопродуктовый баланс тепловой энергии Североуральского ГО до 2030 г. в единицах условного топлива (т у.т.)</t>
  </si>
  <si>
    <t>Связь</t>
  </si>
  <si>
    <t>16.5</t>
  </si>
  <si>
    <t>Прогнозный топливно-энергетический баланс Североуральского ГО на 2032-2030 годы (т у.т.)</t>
  </si>
  <si>
    <t>Утверждаю</t>
  </si>
  <si>
    <t>Глава Североуральского городского округа                       С.Н. Миронова</t>
  </si>
  <si>
    <t>Североуральск 2023</t>
  </si>
  <si>
    <t>прогнозный период</t>
  </si>
  <si>
    <t xml:space="preserve">Топливно-энергетический баланс
Североуральского городского округа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</si>
</sst>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#,##0.000;\-#,##0.000;&quot;-&quot;"/>
    <numFmt numFmtId="166" formatCode="#,##0;\-#,##0;&quot;-&quot;"/>
    <numFmt numFmtId="167" formatCode="0.0"/>
    <numFmt numFmtId="168" formatCode="#,##0.0;\-#,##0.0;&quot;-&quot;"/>
    <numFmt numFmtId="169" formatCode="0.000"/>
    <numFmt numFmtId="170" formatCode="#,##0.0000;\-#,##0.0000;&quot;-&quot;"/>
    <numFmt numFmtId="171" formatCode="#,##0.00000;\-#,##0.00000;&quot;-&quot;"/>
    <numFmt numFmtId="172" formatCode="0.0000"/>
    <numFmt numFmtId="173" formatCode="#,##0.0_ ;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7.5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5"/>
      <color theme="1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7" fillId="0" borderId="0" xfId="2" applyFont="1" applyAlignment="1">
      <alignment vertical="center" wrapText="1"/>
    </xf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wrapText="1"/>
    </xf>
    <xf numFmtId="49" fontId="7" fillId="0" borderId="0" xfId="2" applyNumberFormat="1" applyFont="1" applyAlignment="1">
      <alignment horizontal="center" wrapText="1"/>
    </xf>
    <xf numFmtId="0" fontId="8" fillId="0" borderId="0" xfId="2" applyFont="1" applyAlignment="1">
      <alignment wrapText="1"/>
    </xf>
    <xf numFmtId="0" fontId="7" fillId="0" borderId="0" xfId="1" applyNumberFormat="1" applyFont="1" applyFill="1" applyBorder="1" applyAlignment="1" applyProtection="1">
      <alignment horizontal="left" wrapText="1"/>
    </xf>
    <xf numFmtId="0" fontId="7" fillId="0" borderId="0" xfId="2" applyFont="1" applyAlignment="1">
      <alignment horizontal="left" wrapText="1"/>
    </xf>
    <xf numFmtId="164" fontId="7" fillId="0" borderId="0" xfId="3" applyNumberFormat="1" applyFont="1" applyFill="1" applyBorder="1" applyAlignment="1">
      <alignment wrapText="1"/>
    </xf>
    <xf numFmtId="0" fontId="6" fillId="4" borderId="0" xfId="2" applyFont="1" applyFill="1" applyAlignment="1">
      <alignment horizontal="center" vertical="center" wrapText="1"/>
    </xf>
    <xf numFmtId="49" fontId="6" fillId="4" borderId="0" xfId="2" applyNumberFormat="1" applyFont="1" applyFill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49" fontId="8" fillId="0" borderId="0" xfId="2" applyNumberFormat="1" applyFont="1" applyAlignment="1">
      <alignment horizontal="right" vertical="center" wrapText="1"/>
    </xf>
    <xf numFmtId="49" fontId="8" fillId="0" borderId="0" xfId="2" applyNumberFormat="1" applyFont="1" applyAlignment="1">
      <alignment horizontal="center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49" fontId="8" fillId="2" borderId="0" xfId="2" applyNumberFormat="1" applyFont="1" applyFill="1" applyAlignment="1">
      <alignment horizontal="center" wrapText="1"/>
    </xf>
    <xf numFmtId="0" fontId="7" fillId="6" borderId="0" xfId="2" applyFont="1" applyFill="1" applyAlignment="1">
      <alignment horizontal="left" wrapText="1"/>
    </xf>
    <xf numFmtId="49" fontId="7" fillId="6" borderId="0" xfId="2" applyNumberFormat="1" applyFont="1" applyFill="1" applyAlignment="1">
      <alignment horizontal="center" wrapText="1"/>
    </xf>
    <xf numFmtId="0" fontId="7" fillId="3" borderId="0" xfId="2" applyFont="1" applyFill="1" applyAlignment="1">
      <alignment horizontal="left" wrapText="1"/>
    </xf>
    <xf numFmtId="49" fontId="7" fillId="3" borderId="0" xfId="2" applyNumberFormat="1" applyFont="1" applyFill="1" applyAlignment="1">
      <alignment horizontal="center" wrapText="1"/>
    </xf>
    <xf numFmtId="0" fontId="7" fillId="0" borderId="0" xfId="2" applyFont="1" applyAlignment="1">
      <alignment horizontal="left" wrapText="1" indent="2"/>
    </xf>
    <xf numFmtId="0" fontId="8" fillId="7" borderId="0" xfId="2" applyFont="1" applyFill="1" applyAlignment="1">
      <alignment horizontal="left" wrapText="1"/>
    </xf>
    <xf numFmtId="49" fontId="8" fillId="7" borderId="0" xfId="2" applyNumberFormat="1" applyFont="1" applyFill="1" applyAlignment="1">
      <alignment horizontal="center" wrapText="1"/>
    </xf>
    <xf numFmtId="0" fontId="8" fillId="2" borderId="0" xfId="2" applyFont="1" applyFill="1" applyAlignment="1">
      <alignment horizontal="left" vertical="center" wrapText="1"/>
    </xf>
    <xf numFmtId="0" fontId="8" fillId="0" borderId="0" xfId="2" applyFont="1" applyAlignment="1">
      <alignment vertical="center" wrapText="1"/>
    </xf>
    <xf numFmtId="165" fontId="7" fillId="0" borderId="0" xfId="1" applyNumberFormat="1" applyFont="1" applyFill="1" applyBorder="1" applyAlignment="1" applyProtection="1">
      <alignment horizontal="right" wrapText="1" indent="1"/>
    </xf>
    <xf numFmtId="49" fontId="8" fillId="2" borderId="0" xfId="2" applyNumberFormat="1" applyFont="1" applyFill="1" applyAlignment="1">
      <alignment horizontal="center" vertical="top" wrapText="1"/>
    </xf>
    <xf numFmtId="0" fontId="8" fillId="2" borderId="0" xfId="2" applyFont="1" applyFill="1" applyAlignment="1">
      <alignment horizontal="left" vertical="top" wrapText="1"/>
    </xf>
    <xf numFmtId="0" fontId="8" fillId="0" borderId="0" xfId="2" applyFont="1" applyAlignment="1">
      <alignment vertical="top" wrapText="1"/>
    </xf>
    <xf numFmtId="166" fontId="7" fillId="0" borderId="0" xfId="2" applyNumberFormat="1" applyFont="1" applyAlignment="1">
      <alignment wrapText="1"/>
    </xf>
    <xf numFmtId="168" fontId="7" fillId="0" borderId="0" xfId="2" applyNumberFormat="1" applyFont="1" applyAlignment="1">
      <alignment horizontal="right" vertical="center" wrapText="1" indent="1"/>
    </xf>
    <xf numFmtId="168" fontId="8" fillId="0" borderId="0" xfId="2" applyNumberFormat="1" applyFont="1" applyAlignment="1">
      <alignment horizontal="right" vertical="center" wrapText="1" indent="1"/>
    </xf>
    <xf numFmtId="168" fontId="8" fillId="2" borderId="0" xfId="1" applyNumberFormat="1" applyFont="1" applyFill="1" applyBorder="1" applyAlignment="1" applyProtection="1">
      <alignment horizontal="right" wrapText="1" indent="1"/>
    </xf>
    <xf numFmtId="168" fontId="8" fillId="2" borderId="0" xfId="2" applyNumberFormat="1" applyFont="1" applyFill="1" applyAlignment="1">
      <alignment horizontal="right" vertical="center" wrapText="1" indent="1"/>
    </xf>
    <xf numFmtId="168" fontId="7" fillId="6" borderId="0" xfId="2" applyNumberFormat="1" applyFont="1" applyFill="1" applyAlignment="1">
      <alignment horizontal="right" wrapText="1" indent="1"/>
    </xf>
    <xf numFmtId="168" fontId="8" fillId="6" borderId="0" xfId="2" applyNumberFormat="1" applyFont="1" applyFill="1" applyAlignment="1">
      <alignment horizontal="right" vertical="center" wrapText="1" indent="1"/>
    </xf>
    <xf numFmtId="168" fontId="7" fillId="3" borderId="0" xfId="2" applyNumberFormat="1" applyFont="1" applyFill="1" applyAlignment="1">
      <alignment horizontal="right" wrapText="1" indent="1"/>
    </xf>
    <xf numFmtId="168" fontId="8" fillId="7" borderId="0" xfId="2" applyNumberFormat="1" applyFont="1" applyFill="1" applyAlignment="1">
      <alignment horizontal="right" wrapText="1" indent="1"/>
    </xf>
    <xf numFmtId="168" fontId="8" fillId="7" borderId="0" xfId="2" applyNumberFormat="1" applyFont="1" applyFill="1" applyAlignment="1">
      <alignment horizontal="right" vertical="center" wrapText="1" indent="1"/>
    </xf>
    <xf numFmtId="49" fontId="6" fillId="5" borderId="0" xfId="2" applyNumberFormat="1" applyFont="1" applyFill="1" applyAlignment="1">
      <alignment horizontal="center" vertical="center" wrapText="1"/>
    </xf>
    <xf numFmtId="0" fontId="7" fillId="0" borderId="0" xfId="2" applyFont="1" applyAlignment="1">
      <alignment horizontal="right" wrapText="1" indent="1"/>
    </xf>
    <xf numFmtId="168" fontId="7" fillId="0" borderId="0" xfId="2" applyNumberFormat="1" applyFont="1" applyAlignment="1">
      <alignment horizontal="right" wrapText="1" indent="1"/>
    </xf>
    <xf numFmtId="168" fontId="7" fillId="0" borderId="0" xfId="1" applyNumberFormat="1" applyFont="1" applyFill="1" applyBorder="1" applyAlignment="1" applyProtection="1">
      <alignment horizontal="right" wrapText="1" indent="1"/>
    </xf>
    <xf numFmtId="168" fontId="7" fillId="2" borderId="0" xfId="1" applyNumberFormat="1" applyFont="1" applyFill="1" applyBorder="1" applyAlignment="1" applyProtection="1">
      <alignment horizontal="right" vertical="top" wrapText="1" indent="1"/>
    </xf>
    <xf numFmtId="167" fontId="7" fillId="0" borderId="0" xfId="2" applyNumberFormat="1" applyFont="1" applyAlignment="1">
      <alignment wrapText="1"/>
    </xf>
    <xf numFmtId="2" fontId="7" fillId="0" borderId="0" xfId="2" applyNumberFormat="1" applyFont="1" applyAlignment="1">
      <alignment wrapText="1"/>
    </xf>
    <xf numFmtId="169" fontId="7" fillId="0" borderId="0" xfId="2" applyNumberFormat="1" applyFont="1" applyAlignment="1">
      <alignment horizontal="right" wrapText="1" indent="1"/>
    </xf>
    <xf numFmtId="170" fontId="7" fillId="0" borderId="0" xfId="2" applyNumberFormat="1" applyFont="1" applyAlignment="1">
      <alignment wrapText="1"/>
    </xf>
    <xf numFmtId="171" fontId="7" fillId="0" borderId="0" xfId="2" applyNumberFormat="1" applyFont="1" applyAlignment="1">
      <alignment wrapText="1"/>
    </xf>
    <xf numFmtId="167" fontId="7" fillId="0" borderId="0" xfId="2" applyNumberFormat="1" applyFont="1" applyAlignment="1">
      <alignment horizontal="left" wrapText="1"/>
    </xf>
    <xf numFmtId="167" fontId="7" fillId="0" borderId="0" xfId="2" applyNumberFormat="1" applyFont="1" applyAlignment="1">
      <alignment horizontal="center" wrapText="1"/>
    </xf>
    <xf numFmtId="172" fontId="7" fillId="0" borderId="0" xfId="3" applyNumberFormat="1" applyFont="1" applyAlignment="1">
      <alignment horizontal="left" wrapText="1"/>
    </xf>
    <xf numFmtId="172" fontId="7" fillId="0" borderId="0" xfId="3" applyNumberFormat="1" applyFont="1" applyAlignment="1">
      <alignment horizontal="center" wrapText="1"/>
    </xf>
    <xf numFmtId="172" fontId="7" fillId="0" borderId="0" xfId="3" applyNumberFormat="1" applyFont="1" applyAlignment="1">
      <alignment wrapText="1"/>
    </xf>
    <xf numFmtId="172" fontId="7" fillId="0" borderId="0" xfId="2" applyNumberFormat="1" applyFont="1" applyAlignment="1">
      <alignment horizontal="left" wrapText="1"/>
    </xf>
    <xf numFmtId="172" fontId="7" fillId="0" borderId="0" xfId="2" applyNumberFormat="1" applyFont="1" applyAlignment="1">
      <alignment horizontal="center" wrapText="1"/>
    </xf>
    <xf numFmtId="172" fontId="7" fillId="0" borderId="0" xfId="2" applyNumberFormat="1" applyFont="1" applyAlignment="1">
      <alignment wrapText="1"/>
    </xf>
    <xf numFmtId="169" fontId="7" fillId="0" borderId="0" xfId="2" applyNumberFormat="1" applyFont="1" applyAlignment="1">
      <alignment horizontal="left" wrapText="1"/>
    </xf>
    <xf numFmtId="169" fontId="7" fillId="0" borderId="0" xfId="2" applyNumberFormat="1" applyFont="1" applyAlignment="1">
      <alignment horizontal="center" wrapText="1"/>
    </xf>
    <xf numFmtId="169" fontId="7" fillId="0" borderId="0" xfId="2" applyNumberFormat="1" applyFont="1" applyAlignment="1">
      <alignment wrapText="1"/>
    </xf>
    <xf numFmtId="169" fontId="7" fillId="0" borderId="0" xfId="3" applyNumberFormat="1" applyFont="1" applyAlignment="1">
      <alignment horizontal="left" wrapText="1"/>
    </xf>
    <xf numFmtId="169" fontId="7" fillId="0" borderId="0" xfId="3" applyNumberFormat="1" applyFont="1" applyAlignment="1">
      <alignment horizontal="center" wrapText="1"/>
    </xf>
    <xf numFmtId="169" fontId="7" fillId="0" borderId="0" xfId="3" applyNumberFormat="1" applyFont="1" applyAlignment="1">
      <alignment wrapText="1"/>
    </xf>
    <xf numFmtId="173" fontId="7" fillId="0" borderId="0" xfId="2" applyNumberFormat="1" applyFont="1" applyAlignment="1">
      <alignment wrapText="1"/>
    </xf>
    <xf numFmtId="164" fontId="7" fillId="0" borderId="0" xfId="3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6">
    <cellStyle name="Гиперссылка 2" xfId="1"/>
    <cellStyle name="Обычный" xfId="0" builtinId="0"/>
    <cellStyle name="Обычный 2" xfId="2"/>
    <cellStyle name="Обычный 2 2" xfId="4"/>
    <cellStyle name="Обычный 2 3" xfId="5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3" customWidth="1"/>
    <col min="11" max="16384" width="9.140625" style="3"/>
  </cols>
  <sheetData>
    <row r="1" spans="1:10" s="1" customFormat="1" ht="50.1" customHeight="1" x14ac:dyDescent="0.25">
      <c r="A1" s="9" t="s">
        <v>116</v>
      </c>
      <c r="B1" s="10" t="s">
        <v>4</v>
      </c>
      <c r="C1" s="11" t="s">
        <v>82</v>
      </c>
      <c r="D1" s="11" t="s">
        <v>83</v>
      </c>
      <c r="E1" s="11" t="s">
        <v>84</v>
      </c>
      <c r="F1" s="11" t="s">
        <v>85</v>
      </c>
      <c r="G1" s="11" t="s">
        <v>86</v>
      </c>
      <c r="H1" s="11" t="s">
        <v>87</v>
      </c>
      <c r="I1" s="11" t="s">
        <v>88</v>
      </c>
      <c r="J1" s="11" t="s">
        <v>89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f>'ТЭБ 2023'!$L3</f>
        <v>0</v>
      </c>
      <c r="D3" s="30">
        <f>'ТЭБ 2024'!$L3</f>
        <v>0</v>
      </c>
      <c r="E3" s="30">
        <f>'ТЭБ 2025'!$L3</f>
        <v>0</v>
      </c>
      <c r="F3" s="30">
        <f>'ТЭБ 2026'!$L3</f>
        <v>0</v>
      </c>
      <c r="G3" s="30">
        <f>'ТЭБ 2027'!$L3</f>
        <v>0</v>
      </c>
      <c r="H3" s="30">
        <f>'ТЭБ 2028'!$L3</f>
        <v>0</v>
      </c>
      <c r="I3" s="30">
        <f>'ТЭБ 2029'!$L3</f>
        <v>0</v>
      </c>
      <c r="J3" s="30">
        <f>'ТЭБ 2030'!$L3</f>
        <v>0</v>
      </c>
    </row>
    <row r="4" spans="1:10" x14ac:dyDescent="0.25">
      <c r="A4" s="7" t="s">
        <v>26</v>
      </c>
      <c r="B4" s="4" t="s">
        <v>16</v>
      </c>
      <c r="C4" s="30">
        <f>'ТЭБ 2023'!$L4</f>
        <v>201829.25289999996</v>
      </c>
      <c r="D4" s="30">
        <f>'ТЭБ 2024'!$L4</f>
        <v>200507.0747</v>
      </c>
      <c r="E4" s="30">
        <f>'ТЭБ 2025'!$L4</f>
        <v>200026.84629999998</v>
      </c>
      <c r="F4" s="30">
        <f>'ТЭБ 2026'!$L4</f>
        <v>199927.08559999999</v>
      </c>
      <c r="G4" s="30">
        <f>'ТЭБ 2027'!$L4</f>
        <v>201816.63989999995</v>
      </c>
      <c r="H4" s="30">
        <f>'ТЭБ 2028'!$L4</f>
        <v>202587.33979999996</v>
      </c>
      <c r="I4" s="30">
        <f>'ТЭБ 2029'!$L4</f>
        <v>204220.3101</v>
      </c>
      <c r="J4" s="30">
        <f>'ТЭБ 2030'!$L4</f>
        <v>205517.53459999998</v>
      </c>
    </row>
    <row r="5" spans="1:10" x14ac:dyDescent="0.25">
      <c r="A5" s="7" t="s">
        <v>27</v>
      </c>
      <c r="B5" s="4" t="s">
        <v>17</v>
      </c>
      <c r="C5" s="30">
        <f>'ТЭБ 2023'!$L5</f>
        <v>0</v>
      </c>
      <c r="D5" s="30">
        <f>'ТЭБ 2024'!$L5</f>
        <v>0</v>
      </c>
      <c r="E5" s="30">
        <f>'ТЭБ 2025'!$L5</f>
        <v>0</v>
      </c>
      <c r="F5" s="30">
        <f>'ТЭБ 2026'!$L5</f>
        <v>0</v>
      </c>
      <c r="G5" s="30">
        <f>'ТЭБ 2027'!$L5</f>
        <v>0</v>
      </c>
      <c r="H5" s="30">
        <f>'ТЭБ 2028'!$L5</f>
        <v>0</v>
      </c>
      <c r="I5" s="30">
        <f>'ТЭБ 2029'!$L5</f>
        <v>0</v>
      </c>
      <c r="J5" s="30">
        <f>'ТЭБ 2030'!$L5</f>
        <v>0</v>
      </c>
    </row>
    <row r="6" spans="1:10" x14ac:dyDescent="0.25">
      <c r="A6" s="7" t="s">
        <v>2</v>
      </c>
      <c r="B6" s="4" t="s">
        <v>18</v>
      </c>
      <c r="C6" s="30">
        <f>'ТЭБ 2023'!$L6</f>
        <v>-232.8</v>
      </c>
      <c r="D6" s="30">
        <f>'ТЭБ 2024'!$L6</f>
        <v>-203.8</v>
      </c>
      <c r="E6" s="30">
        <f>'ТЭБ 2025'!$L6</f>
        <v>-191.9</v>
      </c>
      <c r="F6" s="30">
        <f>'ТЭБ 2026'!$L6</f>
        <v>-90.4</v>
      </c>
      <c r="G6" s="30">
        <f>'ТЭБ 2027'!$L6</f>
        <v>-90.4</v>
      </c>
      <c r="H6" s="30">
        <f>'ТЭБ 2028'!$L6</f>
        <v>-104.9</v>
      </c>
      <c r="I6" s="30">
        <f>'ТЭБ 2029'!$L6</f>
        <v>-65.900000000000006</v>
      </c>
      <c r="J6" s="30">
        <f>'ТЭБ 2030'!$L6</f>
        <v>-65.900000000000006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SUM(C3:C6)</f>
        <v>201596.45289999997</v>
      </c>
      <c r="D7" s="32">
        <f t="shared" si="0"/>
        <v>200303.27470000001</v>
      </c>
      <c r="E7" s="32">
        <f t="shared" si="0"/>
        <v>199834.94629999998</v>
      </c>
      <c r="F7" s="32">
        <f t="shared" si="0"/>
        <v>199836.6856</v>
      </c>
      <c r="G7" s="32">
        <f t="shared" si="0"/>
        <v>201726.23989999996</v>
      </c>
      <c r="H7" s="32">
        <f t="shared" si="0"/>
        <v>202482.43979999996</v>
      </c>
      <c r="I7" s="32">
        <f t="shared" si="0"/>
        <v>204154.41010000001</v>
      </c>
      <c r="J7" s="32">
        <f t="shared" si="0"/>
        <v>205451.63459999999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f>'ТЭБ 2023'!$L9</f>
        <v>0</v>
      </c>
      <c r="D9" s="34">
        <f>'ТЭБ 2024'!$L9</f>
        <v>0</v>
      </c>
      <c r="E9" s="34">
        <f>'ТЭБ 2025'!$L9</f>
        <v>0</v>
      </c>
      <c r="F9" s="34">
        <f>'ТЭБ 2026'!$L9</f>
        <v>0</v>
      </c>
      <c r="G9" s="34">
        <f>'ТЭБ 2027'!$L9</f>
        <v>0</v>
      </c>
      <c r="H9" s="34">
        <f>'ТЭБ 2028'!$L9</f>
        <v>0</v>
      </c>
      <c r="I9" s="34">
        <f>'ТЭБ 2029'!$L9</f>
        <v>0</v>
      </c>
      <c r="J9" s="34">
        <f>'ТЭБ 2030'!$L9</f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-7345.3401799999847</v>
      </c>
      <c r="D10" s="36">
        <f t="shared" si="2"/>
        <v>-7003.8908199999569</v>
      </c>
      <c r="E10" s="36">
        <f t="shared" si="2"/>
        <v>-5600.7941799999971</v>
      </c>
      <c r="F10" s="36">
        <f t="shared" si="2"/>
        <v>-6431.4835999999777</v>
      </c>
      <c r="G10" s="36">
        <f t="shared" si="2"/>
        <v>-6474.8225399999938</v>
      </c>
      <c r="H10" s="36">
        <f t="shared" si="2"/>
        <v>-6475.7184599999746</v>
      </c>
      <c r="I10" s="36">
        <f t="shared" si="2"/>
        <v>-6508.5977199999761</v>
      </c>
      <c r="J10" s="36">
        <f t="shared" si="2"/>
        <v>-6538.3616399999737</v>
      </c>
    </row>
    <row r="11" spans="1:10" x14ac:dyDescent="0.25">
      <c r="A11" s="20" t="s">
        <v>30</v>
      </c>
      <c r="B11" s="4" t="s">
        <v>31</v>
      </c>
      <c r="C11" s="30">
        <f>'ТЭБ 2023'!$L11</f>
        <v>0</v>
      </c>
      <c r="D11" s="30">
        <f>'ТЭБ 2024'!$L11</f>
        <v>0</v>
      </c>
      <c r="E11" s="30">
        <f>'ТЭБ 2025'!$L11</f>
        <v>0</v>
      </c>
      <c r="F11" s="30">
        <f>'ТЭБ 2026'!$L11</f>
        <v>0</v>
      </c>
      <c r="G11" s="30">
        <f>'ТЭБ 2027'!$L11</f>
        <v>0</v>
      </c>
      <c r="H11" s="30">
        <f>'ТЭБ 2028'!$L11</f>
        <v>0</v>
      </c>
      <c r="I11" s="30">
        <f>'ТЭБ 2029'!$L11</f>
        <v>0</v>
      </c>
      <c r="J11" s="30">
        <f>'ТЭБ 2030'!$L11</f>
        <v>0</v>
      </c>
    </row>
    <row r="12" spans="1:10" x14ac:dyDescent="0.25">
      <c r="A12" s="20" t="s">
        <v>32</v>
      </c>
      <c r="B12" s="4" t="s">
        <v>33</v>
      </c>
      <c r="C12" s="30">
        <f>'ТЭБ 2023'!$L12</f>
        <v>-7345.3401799999847</v>
      </c>
      <c r="D12" s="30">
        <f>'ТЭБ 2024'!$L12</f>
        <v>-7003.8908199999569</v>
      </c>
      <c r="E12" s="30">
        <f>'ТЭБ 2025'!$L12</f>
        <v>-5600.7941799999971</v>
      </c>
      <c r="F12" s="30">
        <f>'ТЭБ 2026'!$L12</f>
        <v>-6431.4835999999777</v>
      </c>
      <c r="G12" s="30">
        <f>'ТЭБ 2027'!$L12</f>
        <v>-6474.8225399999938</v>
      </c>
      <c r="H12" s="30">
        <f>'ТЭБ 2028'!$L12</f>
        <v>-6475.7184599999746</v>
      </c>
      <c r="I12" s="30">
        <f>'ТЭБ 2029'!$L12</f>
        <v>-6508.5977199999761</v>
      </c>
      <c r="J12" s="30">
        <f>'ТЭБ 2030'!$L12</f>
        <v>-6538.3616399999737</v>
      </c>
    </row>
    <row r="13" spans="1:10" x14ac:dyDescent="0.25">
      <c r="A13" s="20" t="s">
        <v>34</v>
      </c>
      <c r="B13" s="4" t="s">
        <v>35</v>
      </c>
      <c r="C13" s="30">
        <f>'ТЭБ 2023'!$L13</f>
        <v>0</v>
      </c>
      <c r="D13" s="30">
        <f>'ТЭБ 2024'!$L13</f>
        <v>0</v>
      </c>
      <c r="E13" s="30">
        <f>'ТЭБ 2025'!$L13</f>
        <v>0</v>
      </c>
      <c r="F13" s="30">
        <f>'ТЭБ 2026'!$L13</f>
        <v>0</v>
      </c>
      <c r="G13" s="30">
        <f>'ТЭБ 2027'!$L13</f>
        <v>0</v>
      </c>
      <c r="H13" s="30">
        <f>'ТЭБ 2028'!$L13</f>
        <v>0</v>
      </c>
      <c r="I13" s="30">
        <f>'ТЭБ 2029'!$L13</f>
        <v>0</v>
      </c>
      <c r="J13" s="30">
        <f>'ТЭБ 2030'!$L13</f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30">
        <f>'ТЭБ 2023'!$L15</f>
        <v>0</v>
      </c>
      <c r="D15" s="30">
        <f>'ТЭБ 2024'!$L15</f>
        <v>0</v>
      </c>
      <c r="E15" s="30">
        <f>'ТЭБ 2025'!$L15</f>
        <v>0</v>
      </c>
      <c r="F15" s="30">
        <f>'ТЭБ 2026'!$L15</f>
        <v>0</v>
      </c>
      <c r="G15" s="30">
        <f>'ТЭБ 2027'!$L15</f>
        <v>0</v>
      </c>
      <c r="H15" s="30">
        <f>'ТЭБ 2028'!$L15</f>
        <v>0</v>
      </c>
      <c r="I15" s="30">
        <f>'ТЭБ 2029'!$L15</f>
        <v>0</v>
      </c>
      <c r="J15" s="30">
        <f>'ТЭБ 2030'!$L15</f>
        <v>0</v>
      </c>
    </row>
    <row r="16" spans="1:10" x14ac:dyDescent="0.25">
      <c r="A16" s="20" t="s">
        <v>37</v>
      </c>
      <c r="B16" s="4" t="s">
        <v>38</v>
      </c>
      <c r="C16" s="30">
        <f>'ТЭБ 2023'!$L16</f>
        <v>0</v>
      </c>
      <c r="D16" s="30">
        <f>'ТЭБ 2024'!$L16</f>
        <v>0</v>
      </c>
      <c r="E16" s="30">
        <f>'ТЭБ 2025'!$L16</f>
        <v>0</v>
      </c>
      <c r="F16" s="30">
        <f>'ТЭБ 2026'!$L16</f>
        <v>0</v>
      </c>
      <c r="G16" s="30">
        <f>'ТЭБ 2027'!$L16</f>
        <v>0</v>
      </c>
      <c r="H16" s="30">
        <f>'ТЭБ 2028'!$L16</f>
        <v>0</v>
      </c>
      <c r="I16" s="30">
        <f>'ТЭБ 2029'!$L16</f>
        <v>0</v>
      </c>
      <c r="J16" s="30">
        <f>'ТЭБ 2030'!$L16</f>
        <v>0</v>
      </c>
    </row>
    <row r="17" spans="1:10" x14ac:dyDescent="0.25">
      <c r="A17" s="20" t="s">
        <v>39</v>
      </c>
      <c r="B17" s="4" t="s">
        <v>40</v>
      </c>
      <c r="C17" s="30">
        <f>'ТЭБ 2023'!$L17</f>
        <v>0</v>
      </c>
      <c r="D17" s="30">
        <f>'ТЭБ 2024'!$L17</f>
        <v>0</v>
      </c>
      <c r="E17" s="30">
        <f>'ТЭБ 2025'!$L17</f>
        <v>0</v>
      </c>
      <c r="F17" s="30">
        <f>'ТЭБ 2026'!$L17</f>
        <v>0</v>
      </c>
      <c r="G17" s="30">
        <f>'ТЭБ 2027'!$L17</f>
        <v>0</v>
      </c>
      <c r="H17" s="30">
        <f>'ТЭБ 2028'!$L17</f>
        <v>0</v>
      </c>
      <c r="I17" s="30">
        <f>'ТЭБ 2029'!$L17</f>
        <v>0</v>
      </c>
      <c r="J17" s="30">
        <f>'ТЭБ 2030'!$L17</f>
        <v>0</v>
      </c>
    </row>
    <row r="18" spans="1:10" s="5" customFormat="1" x14ac:dyDescent="0.25">
      <c r="A18" s="14" t="s">
        <v>41</v>
      </c>
      <c r="B18" s="15" t="s">
        <v>24</v>
      </c>
      <c r="C18" s="32">
        <f>'ТЭБ 2023'!$L18</f>
        <v>-7634.350480000001</v>
      </c>
      <c r="D18" s="32">
        <f>'ТЭБ 2024'!$L18</f>
        <v>-6738.8080800000007</v>
      </c>
      <c r="E18" s="32">
        <f>'ТЭБ 2025'!$L18</f>
        <v>-6740.1241800000007</v>
      </c>
      <c r="F18" s="32">
        <f>'ТЭБ 2026'!$L18</f>
        <v>-5593.9828000000007</v>
      </c>
      <c r="G18" s="32">
        <f>'ТЭБ 2027'!$L18</f>
        <v>-5595.3235000000004</v>
      </c>
      <c r="H18" s="32">
        <f>'ТЭБ 2028'!$L18</f>
        <v>-5591.8672000000006</v>
      </c>
      <c r="I18" s="32">
        <f>'ТЭБ 2029'!$L18</f>
        <v>-4917.9449000000004</v>
      </c>
      <c r="J18" s="32">
        <f>'ТЭБ 2030'!$L18</f>
        <v>-4912.7420000000002</v>
      </c>
    </row>
    <row r="19" spans="1:10" s="5" customFormat="1" x14ac:dyDescent="0.25">
      <c r="A19" s="21" t="s">
        <v>42</v>
      </c>
      <c r="B19" s="22" t="s">
        <v>43</v>
      </c>
      <c r="C19" s="37">
        <f>'ТЭБ 2023'!$L19</f>
        <v>-26936.016000000003</v>
      </c>
      <c r="D19" s="37">
        <f>'ТЭБ 2024'!$L19</f>
        <v>-25083.057679999998</v>
      </c>
      <c r="E19" s="37">
        <f>'ТЭБ 2025'!$L19</f>
        <v>-23875.205320000005</v>
      </c>
      <c r="F19" s="37">
        <f>'ТЭБ 2026'!$L19</f>
        <v>-22413.677200000002</v>
      </c>
      <c r="G19" s="37">
        <f>'ТЭБ 2027'!$L19</f>
        <v>-22446.063100000003</v>
      </c>
      <c r="H19" s="37">
        <f>'ТЭБ 2028'!$L19</f>
        <v>-21833.604400000004</v>
      </c>
      <c r="I19" s="37">
        <f>'ТЭБ 2029'!$L19</f>
        <v>-21865.375300000003</v>
      </c>
      <c r="J19" s="37">
        <f>'ТЭБ 2030'!$L19</f>
        <v>-21739.915300000004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159680.74624000001</v>
      </c>
      <c r="D20" s="32">
        <f t="shared" si="4"/>
        <v>161477.51811999999</v>
      </c>
      <c r="E20" s="32">
        <f t="shared" si="4"/>
        <v>163618.82261999999</v>
      </c>
      <c r="F20" s="32">
        <f t="shared" si="4"/>
        <v>165397.54200000002</v>
      </c>
      <c r="G20" s="32">
        <f t="shared" si="4"/>
        <v>167210.03076000002</v>
      </c>
      <c r="H20" s="32">
        <f t="shared" si="4"/>
        <v>168581.24974</v>
      </c>
      <c r="I20" s="32">
        <f t="shared" si="4"/>
        <v>170862.49218</v>
      </c>
      <c r="J20" s="32">
        <f t="shared" si="4"/>
        <v>172260.61565999998</v>
      </c>
    </row>
    <row r="21" spans="1:10" s="5" customFormat="1" x14ac:dyDescent="0.25">
      <c r="A21" s="6" t="s">
        <v>50</v>
      </c>
      <c r="B21" s="4" t="s">
        <v>58</v>
      </c>
      <c r="C21" s="30">
        <f>'ТЭБ 2023'!$L21</f>
        <v>0</v>
      </c>
      <c r="D21" s="30">
        <f>'ТЭБ 2024'!$L21</f>
        <v>0</v>
      </c>
      <c r="E21" s="30">
        <f>'ТЭБ 2025'!$L21</f>
        <v>0</v>
      </c>
      <c r="F21" s="30">
        <f>'ТЭБ 2026'!$L21</f>
        <v>0</v>
      </c>
      <c r="G21" s="30">
        <f>'ТЭБ 2027'!$L21</f>
        <v>0</v>
      </c>
      <c r="H21" s="30">
        <f>'ТЭБ 2028'!$L21</f>
        <v>0</v>
      </c>
      <c r="I21" s="30">
        <f>'ТЭБ 2029'!$L21</f>
        <v>0</v>
      </c>
      <c r="J21" s="30">
        <f>'ТЭБ 2030'!$L21</f>
        <v>0</v>
      </c>
    </row>
    <row r="22" spans="1:10" s="5" customFormat="1" x14ac:dyDescent="0.25">
      <c r="A22" s="6" t="s">
        <v>51</v>
      </c>
      <c r="B22" s="4" t="s">
        <v>46</v>
      </c>
      <c r="C22" s="30">
        <f t="shared" ref="C22:J22" si="5">SUM(C23:C25)</f>
        <v>96797.225059999997</v>
      </c>
      <c r="D22" s="30">
        <f t="shared" si="5"/>
        <v>97728.018880000003</v>
      </c>
      <c r="E22" s="30">
        <f t="shared" si="5"/>
        <v>98760.802119999993</v>
      </c>
      <c r="F22" s="30">
        <f t="shared" si="5"/>
        <v>100025.26484</v>
      </c>
      <c r="G22" s="30">
        <f t="shared" si="5"/>
        <v>101106.60602000001</v>
      </c>
      <c r="H22" s="30">
        <f t="shared" si="5"/>
        <v>102063.16496000001</v>
      </c>
      <c r="I22" s="30">
        <f t="shared" si="5"/>
        <v>103153.93764000002</v>
      </c>
      <c r="J22" s="30">
        <f t="shared" si="5"/>
        <v>104076.15565999999</v>
      </c>
    </row>
    <row r="23" spans="1:10" s="5" customFormat="1" x14ac:dyDescent="0.25">
      <c r="A23" s="20" t="s">
        <v>93</v>
      </c>
      <c r="B23" s="4" t="s">
        <v>66</v>
      </c>
      <c r="C23" s="30">
        <f>'ТЭБ 2023'!$L23</f>
        <v>66958.969100000002</v>
      </c>
      <c r="D23" s="30">
        <f>'ТЭБ 2024'!$L23</f>
        <v>67604.680260000008</v>
      </c>
      <c r="E23" s="30">
        <f>'ТЭБ 2025'!$L23</f>
        <v>68385.061699999991</v>
      </c>
      <c r="F23" s="30">
        <f>'ТЭБ 2026'!$L23</f>
        <v>69174.857480000006</v>
      </c>
      <c r="G23" s="30">
        <f>'ТЭБ 2027'!$L23</f>
        <v>69980.977159999995</v>
      </c>
      <c r="H23" s="30">
        <f>'ТЭБ 2028'!$L23</f>
        <v>70797.034700000004</v>
      </c>
      <c r="I23" s="30">
        <f>'ТЭБ 2029'!$L23</f>
        <v>71623.133620000008</v>
      </c>
      <c r="J23" s="30">
        <f>'ТЭБ 2030'!$L23</f>
        <v>72459.360019999993</v>
      </c>
    </row>
    <row r="24" spans="1:10" s="5" customFormat="1" x14ac:dyDescent="0.25">
      <c r="A24" s="20" t="s">
        <v>94</v>
      </c>
      <c r="B24" s="4" t="s">
        <v>70</v>
      </c>
      <c r="C24" s="30">
        <f>'ТЭБ 2023'!$L24</f>
        <v>18262.390799999997</v>
      </c>
      <c r="D24" s="30">
        <f>'ТЭБ 2024'!$L24</f>
        <v>18500.994219999997</v>
      </c>
      <c r="E24" s="30">
        <f>'ТЭБ 2025'!$L24</f>
        <v>18693.550159999999</v>
      </c>
      <c r="F24" s="30">
        <f>'ТЭБ 2026'!$L24</f>
        <v>18884.17412</v>
      </c>
      <c r="G24" s="30">
        <f>'ТЭБ 2027'!$L24</f>
        <v>19076.829160000001</v>
      </c>
      <c r="H24" s="30">
        <f>'ТЭБ 2028'!$L24</f>
        <v>19271.525020000001</v>
      </c>
      <c r="I24" s="30">
        <f>'ТЭБ 2029'!$L24</f>
        <v>19468.301159999999</v>
      </c>
      <c r="J24" s="30">
        <f>'ТЭБ 2030'!$L24</f>
        <v>19667.28528</v>
      </c>
    </row>
    <row r="25" spans="1:10" s="5" customFormat="1" x14ac:dyDescent="0.25">
      <c r="A25" s="20" t="s">
        <v>73</v>
      </c>
      <c r="B25" s="4" t="s">
        <v>71</v>
      </c>
      <c r="C25" s="30">
        <f>'ТЭБ 2023'!$L25</f>
        <v>11575.865160000001</v>
      </c>
      <c r="D25" s="30">
        <f>'ТЭБ 2024'!$L25</f>
        <v>11622.344400000002</v>
      </c>
      <c r="E25" s="30">
        <f>'ТЭБ 2025'!$L25</f>
        <v>11682.190260000001</v>
      </c>
      <c r="F25" s="30">
        <f>'ТЭБ 2026'!$L25</f>
        <v>11966.233240000001</v>
      </c>
      <c r="G25" s="30">
        <f>'ТЭБ 2027'!$L25</f>
        <v>12048.7997</v>
      </c>
      <c r="H25" s="30">
        <f>'ТЭБ 2028'!$L25</f>
        <v>11994.605240000001</v>
      </c>
      <c r="I25" s="30">
        <f>'ТЭБ 2029'!$L25</f>
        <v>12062.502860000001</v>
      </c>
      <c r="J25" s="30">
        <f>'ТЭБ 2030'!$L25</f>
        <v>11949.51036</v>
      </c>
    </row>
    <row r="26" spans="1:10" s="5" customFormat="1" x14ac:dyDescent="0.25">
      <c r="A26" s="6" t="s">
        <v>3</v>
      </c>
      <c r="B26" s="4" t="s">
        <v>59</v>
      </c>
      <c r="C26" s="30">
        <f>'ТЭБ 2023'!$L26</f>
        <v>0</v>
      </c>
      <c r="D26" s="30">
        <f>'ТЭБ 2024'!$L26</f>
        <v>0</v>
      </c>
      <c r="E26" s="30">
        <f>'ТЭБ 2025'!$L26</f>
        <v>0</v>
      </c>
      <c r="F26" s="30">
        <f>'ТЭБ 2026'!$L26</f>
        <v>0</v>
      </c>
      <c r="G26" s="30">
        <f>'ТЭБ 2027'!$L26</f>
        <v>0</v>
      </c>
      <c r="H26" s="30">
        <f>'ТЭБ 2028'!$L26</f>
        <v>0</v>
      </c>
      <c r="I26" s="30">
        <f>'ТЭБ 2029'!$L26</f>
        <v>0</v>
      </c>
      <c r="J26" s="30">
        <f>'ТЭБ 2030'!$L26</f>
        <v>0</v>
      </c>
    </row>
    <row r="27" spans="1:10" s="5" customFormat="1" x14ac:dyDescent="0.25">
      <c r="A27" s="6" t="s">
        <v>47</v>
      </c>
      <c r="B27" s="4" t="s">
        <v>48</v>
      </c>
      <c r="C27" s="30">
        <f t="shared" ref="C27:J27" si="6">SUM(C28:C32)</f>
        <v>7141.6124799999998</v>
      </c>
      <c r="D27" s="30">
        <f t="shared" si="6"/>
        <v>7208.6836199999998</v>
      </c>
      <c r="E27" s="30">
        <f t="shared" si="6"/>
        <v>7257.8818199999996</v>
      </c>
      <c r="F27" s="30">
        <f t="shared" si="6"/>
        <v>7318.3162000000002</v>
      </c>
      <c r="G27" s="30">
        <f t="shared" si="6"/>
        <v>7350.3172000000004</v>
      </c>
      <c r="H27" s="30">
        <f t="shared" si="6"/>
        <v>7366.8988200000003</v>
      </c>
      <c r="I27" s="30">
        <f t="shared" si="6"/>
        <v>7386.7330599999996</v>
      </c>
      <c r="J27" s="30">
        <f t="shared" si="6"/>
        <v>7434.7906999999996</v>
      </c>
    </row>
    <row r="28" spans="1:10" s="5" customFormat="1" x14ac:dyDescent="0.25">
      <c r="A28" s="20" t="s">
        <v>53</v>
      </c>
      <c r="B28" s="4" t="s">
        <v>60</v>
      </c>
      <c r="C28" s="30">
        <f>'ТЭБ 2023'!$L28</f>
        <v>0</v>
      </c>
      <c r="D28" s="30">
        <f>'ТЭБ 2024'!$L28</f>
        <v>0</v>
      </c>
      <c r="E28" s="30">
        <f>'ТЭБ 2025'!$L28</f>
        <v>0</v>
      </c>
      <c r="F28" s="30">
        <f>'ТЭБ 2026'!$L28</f>
        <v>0</v>
      </c>
      <c r="G28" s="30">
        <f>'ТЭБ 2027'!$L28</f>
        <v>0</v>
      </c>
      <c r="H28" s="30">
        <f>'ТЭБ 2028'!$L28</f>
        <v>0</v>
      </c>
      <c r="I28" s="30">
        <f>'ТЭБ 2029'!$L28</f>
        <v>0</v>
      </c>
      <c r="J28" s="30">
        <f>'ТЭБ 2030'!$L28</f>
        <v>0</v>
      </c>
    </row>
    <row r="29" spans="1:10" s="5" customFormat="1" x14ac:dyDescent="0.25">
      <c r="A29" s="20" t="s">
        <v>52</v>
      </c>
      <c r="B29" s="4" t="s">
        <v>61</v>
      </c>
      <c r="C29" s="30">
        <f>'ТЭБ 2023'!$L29</f>
        <v>0</v>
      </c>
      <c r="D29" s="30">
        <f>'ТЭБ 2024'!$L29</f>
        <v>0</v>
      </c>
      <c r="E29" s="30">
        <f>'ТЭБ 2025'!$L29</f>
        <v>0</v>
      </c>
      <c r="F29" s="30">
        <f>'ТЭБ 2026'!$L29</f>
        <v>0</v>
      </c>
      <c r="G29" s="30">
        <f>'ТЭБ 2027'!$L29</f>
        <v>0</v>
      </c>
      <c r="H29" s="30">
        <f>'ТЭБ 2028'!$L29</f>
        <v>0</v>
      </c>
      <c r="I29" s="30">
        <f>'ТЭБ 2029'!$L29</f>
        <v>0</v>
      </c>
      <c r="J29" s="30">
        <f>'ТЭБ 2030'!$L29</f>
        <v>0</v>
      </c>
    </row>
    <row r="30" spans="1:10" s="5" customFormat="1" x14ac:dyDescent="0.25">
      <c r="A30" s="20" t="s">
        <v>54</v>
      </c>
      <c r="B30" s="4" t="s">
        <v>62</v>
      </c>
      <c r="C30" s="30">
        <f>'ТЭБ 2023'!$L30</f>
        <v>7055.9</v>
      </c>
      <c r="D30" s="30">
        <f>'ТЭБ 2024'!$L30</f>
        <v>7121.5</v>
      </c>
      <c r="E30" s="30">
        <f>'ТЭБ 2025'!$L30</f>
        <v>7165.2</v>
      </c>
      <c r="F30" s="30">
        <f>'ТЭБ 2026'!$L30</f>
        <v>7219.2</v>
      </c>
      <c r="G30" s="30">
        <f>'ТЭБ 2027'!$L30</f>
        <v>7246</v>
      </c>
      <c r="H30" s="30">
        <f>'ТЭБ 2028'!$L30</f>
        <v>7260.1</v>
      </c>
      <c r="I30" s="30">
        <f>'ТЭБ 2029'!$L30</f>
        <v>7277.2</v>
      </c>
      <c r="J30" s="30">
        <f>'ТЭБ 2030'!$L30</f>
        <v>7319.7</v>
      </c>
    </row>
    <row r="31" spans="1:10" s="5" customFormat="1" x14ac:dyDescent="0.25">
      <c r="A31" s="20" t="s">
        <v>55</v>
      </c>
      <c r="B31" s="4" t="s">
        <v>63</v>
      </c>
      <c r="C31" s="30">
        <f>'ТЭБ 2023'!$L31</f>
        <v>85.712479999999999</v>
      </c>
      <c r="D31" s="30">
        <f>'ТЭБ 2024'!$L31</f>
        <v>87.183620000000019</v>
      </c>
      <c r="E31" s="30">
        <f>'ТЭБ 2025'!$L31</f>
        <v>92.681820000000016</v>
      </c>
      <c r="F31" s="30">
        <f>'ТЭБ 2026'!$L31</f>
        <v>99.116200000000006</v>
      </c>
      <c r="G31" s="30">
        <f>'ТЭБ 2027'!$L31</f>
        <v>104.31720000000001</v>
      </c>
      <c r="H31" s="30">
        <f>'ТЭБ 2028'!$L31</f>
        <v>106.79882000000002</v>
      </c>
      <c r="I31" s="30">
        <f>'ТЭБ 2029'!$L31</f>
        <v>109.53306000000001</v>
      </c>
      <c r="J31" s="30">
        <f>'ТЭБ 2030'!$L31</f>
        <v>115.09070000000001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30">
        <f>'ТЭБ 2023'!$L33</f>
        <v>9164.8949400000001</v>
      </c>
      <c r="D33" s="30">
        <f>'ТЭБ 2024'!$L33</f>
        <v>9325.4972199999993</v>
      </c>
      <c r="E33" s="30">
        <f>'ТЭБ 2025'!$L33</f>
        <v>9673.0824000000011</v>
      </c>
      <c r="F33" s="30">
        <f>'ТЭБ 2026'!$L33</f>
        <v>9804.8614800000014</v>
      </c>
      <c r="G33" s="30">
        <f>'ТЭБ 2027'!$L33</f>
        <v>10127.092000000001</v>
      </c>
      <c r="H33" s="30">
        <f>'ТЭБ 2028'!$L33</f>
        <v>10215.429240000001</v>
      </c>
      <c r="I33" s="30">
        <f>'ТЭБ 2029'!$L33</f>
        <v>10326.077019999999</v>
      </c>
      <c r="J33" s="30">
        <f>'ТЭБ 2030'!$L33</f>
        <v>10442.463879999999</v>
      </c>
    </row>
    <row r="34" spans="1:10" s="5" customFormat="1" x14ac:dyDescent="0.25">
      <c r="A34" s="6" t="s">
        <v>1</v>
      </c>
      <c r="B34" s="4" t="s">
        <v>49</v>
      </c>
      <c r="C34" s="30">
        <f>'ТЭБ 2023'!$L34</f>
        <v>46577.013760000002</v>
      </c>
      <c r="D34" s="30">
        <f>'ТЭБ 2024'!$L34</f>
        <v>47215.318399999996</v>
      </c>
      <c r="E34" s="30">
        <f>'ТЭБ 2025'!$L34</f>
        <v>47927.056279999997</v>
      </c>
      <c r="F34" s="30">
        <f>'ТЭБ 2026'!$L34</f>
        <v>48249.099479999997</v>
      </c>
      <c r="G34" s="30">
        <f>'ТЭБ 2027'!$L34</f>
        <v>48626.015540000008</v>
      </c>
      <c r="H34" s="30">
        <f>'ТЭБ 2028'!$L34</f>
        <v>48935.756720000005</v>
      </c>
      <c r="I34" s="30">
        <f>'ТЭБ 2029'!$L34</f>
        <v>49995.744460000002</v>
      </c>
      <c r="J34" s="30">
        <f>'ТЭБ 2030'!$L34</f>
        <v>50307.205420000006</v>
      </c>
    </row>
    <row r="35" spans="1:10" s="28" customFormat="1" ht="30" x14ac:dyDescent="0.25">
      <c r="A35" s="27" t="s">
        <v>69</v>
      </c>
      <c r="B35" s="26" t="s">
        <v>65</v>
      </c>
      <c r="C35" s="33">
        <f>'ТЭБ 2023'!$L35</f>
        <v>0</v>
      </c>
      <c r="D35" s="33">
        <f>'ТЭБ 2024'!$L35</f>
        <v>0</v>
      </c>
      <c r="E35" s="33">
        <f>'ТЭБ 2025'!$L35</f>
        <v>0</v>
      </c>
      <c r="F35" s="33">
        <f>'ТЭБ 2026'!$L35</f>
        <v>0</v>
      </c>
      <c r="G35" s="33">
        <f>'ТЭБ 2027'!$L35</f>
        <v>0</v>
      </c>
      <c r="H35" s="33">
        <f>'ТЭБ 2028'!$L35</f>
        <v>0</v>
      </c>
      <c r="I35" s="33">
        <f>'ТЭБ 2029'!$L35</f>
        <v>0</v>
      </c>
      <c r="J35" s="33">
        <f>'ТЭБ 2030'!$L35</f>
        <v>0</v>
      </c>
    </row>
    <row r="39" spans="1:10" x14ac:dyDescent="0.25">
      <c r="A39" s="3"/>
    </row>
    <row r="40" spans="1:10" x14ac:dyDescent="0.25">
      <c r="A40" s="3"/>
    </row>
    <row r="41" spans="1:10" x14ac:dyDescent="0.25">
      <c r="A41" s="3"/>
    </row>
    <row r="42" spans="1:10" x14ac:dyDescent="0.25">
      <c r="A42" s="3"/>
    </row>
    <row r="43" spans="1:10" s="4" customFormat="1" x14ac:dyDescent="0.25">
      <c r="A43" s="3"/>
      <c r="C43" s="3"/>
      <c r="D43" s="3"/>
      <c r="E43" s="3"/>
      <c r="F43" s="3"/>
      <c r="G43" s="3"/>
      <c r="H43" s="3"/>
      <c r="I43" s="3"/>
      <c r="J43" s="3"/>
    </row>
    <row r="44" spans="1:10" s="4" customFormat="1" x14ac:dyDescent="0.25">
      <c r="A44" s="3"/>
      <c r="C44" s="3"/>
      <c r="D44" s="3"/>
      <c r="E44" s="3"/>
      <c r="F44" s="3"/>
      <c r="G44" s="3"/>
      <c r="H44" s="3"/>
      <c r="I44" s="3"/>
      <c r="J44" s="3"/>
    </row>
    <row r="45" spans="1:10" s="4" customFormat="1" x14ac:dyDescent="0.25">
      <c r="A45" s="3"/>
      <c r="C45" s="3"/>
      <c r="D45" s="3"/>
      <c r="E45" s="3"/>
      <c r="F45" s="3"/>
      <c r="G45" s="3"/>
      <c r="H45" s="3"/>
      <c r="I45" s="3"/>
      <c r="J45" s="3"/>
    </row>
    <row r="46" spans="1:10" s="4" customFormat="1" x14ac:dyDescent="0.25">
      <c r="A46" s="3"/>
      <c r="C46" s="3"/>
      <c r="D46" s="3"/>
      <c r="E46" s="3"/>
      <c r="F46" s="3"/>
      <c r="G46" s="3"/>
      <c r="H46" s="3"/>
      <c r="I46" s="3"/>
      <c r="J46" s="3"/>
    </row>
    <row r="47" spans="1:10" s="4" customFormat="1" x14ac:dyDescent="0.25">
      <c r="A47" s="3"/>
      <c r="C47" s="3"/>
      <c r="D47" s="3"/>
      <c r="E47" s="3"/>
      <c r="F47" s="3"/>
      <c r="G47" s="3"/>
      <c r="H47" s="3"/>
      <c r="I47" s="3"/>
      <c r="J47" s="3"/>
    </row>
    <row r="48" spans="1:10" s="4" customFormat="1" x14ac:dyDescent="0.25">
      <c r="A48" s="3"/>
      <c r="C48" s="3"/>
      <c r="D48" s="3"/>
      <c r="E48" s="3"/>
      <c r="F48" s="3"/>
      <c r="G48" s="3"/>
      <c r="H48" s="3"/>
      <c r="I48" s="3"/>
      <c r="J48" s="3"/>
    </row>
    <row r="49" spans="1:10" s="4" customFormat="1" x14ac:dyDescent="0.25">
      <c r="A49" s="3"/>
      <c r="C49" s="3"/>
      <c r="D49" s="3"/>
      <c r="E49" s="3"/>
      <c r="F49" s="3"/>
      <c r="G49" s="3"/>
      <c r="H49" s="3"/>
      <c r="I49" s="3"/>
      <c r="J49" s="3"/>
    </row>
    <row r="50" spans="1:10" s="4" customFormat="1" x14ac:dyDescent="0.25">
      <c r="A50" s="3"/>
      <c r="C50" s="3"/>
      <c r="D50" s="3"/>
      <c r="E50" s="3"/>
      <c r="F50" s="3"/>
      <c r="G50" s="3"/>
      <c r="H50" s="3"/>
      <c r="I50" s="3"/>
      <c r="J50" s="3"/>
    </row>
    <row r="51" spans="1:10" s="4" customFormat="1" x14ac:dyDescent="0.25">
      <c r="A51" s="3"/>
      <c r="C51" s="3"/>
      <c r="D51" s="3"/>
      <c r="E51" s="3"/>
      <c r="F51" s="3"/>
      <c r="G51" s="3"/>
      <c r="H51" s="3"/>
      <c r="I51" s="3"/>
      <c r="J51" s="3"/>
    </row>
    <row r="52" spans="1:10" s="4" customFormat="1" x14ac:dyDescent="0.25">
      <c r="A52" s="3"/>
      <c r="C52" s="3"/>
      <c r="D52" s="3"/>
      <c r="E52" s="3"/>
      <c r="F52" s="3"/>
      <c r="G52" s="3"/>
      <c r="H52" s="3"/>
      <c r="I52" s="3"/>
      <c r="J52" s="3"/>
    </row>
    <row r="53" spans="1:10" s="4" customFormat="1" x14ac:dyDescent="0.25">
      <c r="A53" s="3"/>
      <c r="C53" s="3"/>
      <c r="D53" s="3"/>
      <c r="E53" s="3"/>
      <c r="F53" s="3"/>
      <c r="G53" s="3"/>
      <c r="H53" s="3"/>
      <c r="I53" s="3"/>
      <c r="J53" s="3"/>
    </row>
    <row r="54" spans="1:10" s="4" customFormat="1" x14ac:dyDescent="0.25">
      <c r="A54" s="3"/>
      <c r="C54" s="3"/>
      <c r="D54" s="3"/>
      <c r="E54" s="3"/>
      <c r="F54" s="3"/>
      <c r="G54" s="3"/>
      <c r="H54" s="3"/>
      <c r="I54" s="3"/>
      <c r="J54" s="3"/>
    </row>
  </sheetData>
  <phoneticPr fontId="9" type="noConversion"/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108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30">
        <v>0</v>
      </c>
      <c r="D3" s="30">
        <v>0</v>
      </c>
      <c r="E3" s="30">
        <f>Нефтепродукты!J3</f>
        <v>0</v>
      </c>
      <c r="F3" s="30">
        <f>Газ_УТ!J3</f>
        <v>0</v>
      </c>
      <c r="G3" s="30">
        <f>ТТ_УТ!J3</f>
        <v>0</v>
      </c>
      <c r="H3" s="30">
        <v>0</v>
      </c>
      <c r="I3" s="30">
        <v>0</v>
      </c>
      <c r="J3" s="30">
        <f>ЭЭ_УТ!J3</f>
        <v>0</v>
      </c>
      <c r="K3" s="30">
        <f>ТЭ_УТ!J3</f>
        <v>0</v>
      </c>
      <c r="L3" s="31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30">
        <v>0</v>
      </c>
      <c r="D4" s="30">
        <v>0</v>
      </c>
      <c r="E4" s="30">
        <f>Нефтепродукты!J4</f>
        <v>7405.6</v>
      </c>
      <c r="F4" s="30">
        <f>Газ_УТ!J4</f>
        <v>118383.32079999999</v>
      </c>
      <c r="G4" s="30">
        <f>ТТ_УТ!J4</f>
        <v>1232.4000000000001</v>
      </c>
      <c r="H4" s="30">
        <v>0</v>
      </c>
      <c r="I4" s="30">
        <v>0</v>
      </c>
      <c r="J4" s="30">
        <f>ЭЭ_УТ!J4</f>
        <v>78496.213799999998</v>
      </c>
      <c r="K4" s="30">
        <f>ТЭ_УТ!J4</f>
        <v>0</v>
      </c>
      <c r="L4" s="31">
        <f t="shared" si="0"/>
        <v>205517.53459999998</v>
      </c>
    </row>
    <row r="5" spans="1:12" x14ac:dyDescent="0.25">
      <c r="A5" s="7" t="s">
        <v>27</v>
      </c>
      <c r="B5" s="4" t="s">
        <v>17</v>
      </c>
      <c r="C5" s="30">
        <v>0</v>
      </c>
      <c r="D5" s="30">
        <v>0</v>
      </c>
      <c r="E5" s="30">
        <f>Нефтепродукты!J5</f>
        <v>0</v>
      </c>
      <c r="F5" s="30">
        <f>Газ_УТ!J5</f>
        <v>0</v>
      </c>
      <c r="G5" s="30">
        <f>ТТ_УТ!J5</f>
        <v>0</v>
      </c>
      <c r="H5" s="30">
        <v>0</v>
      </c>
      <c r="I5" s="30">
        <v>0</v>
      </c>
      <c r="J5" s="30">
        <f>ЭЭ_УТ!J5</f>
        <v>0</v>
      </c>
      <c r="K5" s="30">
        <f>ТЭ_УТ!J5</f>
        <v>0</v>
      </c>
      <c r="L5" s="31">
        <f t="shared" si="0"/>
        <v>0</v>
      </c>
    </row>
    <row r="6" spans="1:12" x14ac:dyDescent="0.25">
      <c r="A6" s="7" t="s">
        <v>2</v>
      </c>
      <c r="B6" s="4" t="s">
        <v>18</v>
      </c>
      <c r="C6" s="30">
        <v>0</v>
      </c>
      <c r="D6" s="30">
        <v>0</v>
      </c>
      <c r="E6" s="30">
        <f>Нефтепродукты!J6</f>
        <v>-65.900000000000006</v>
      </c>
      <c r="F6" s="30">
        <f>Газ_УТ!J6</f>
        <v>0</v>
      </c>
      <c r="G6" s="30">
        <f>ТТ_УТ!J6</f>
        <v>0</v>
      </c>
      <c r="H6" s="30">
        <v>0</v>
      </c>
      <c r="I6" s="30">
        <v>0</v>
      </c>
      <c r="J6" s="30">
        <f>ЭЭ_УТ!J6</f>
        <v>0</v>
      </c>
      <c r="K6" s="30">
        <f>ТЭ_УТ!J6</f>
        <v>0</v>
      </c>
      <c r="L6" s="31">
        <f t="shared" si="0"/>
        <v>-65.900000000000006</v>
      </c>
    </row>
    <row r="7" spans="1:12" s="5" customFormat="1" x14ac:dyDescent="0.25">
      <c r="A7" s="14" t="s">
        <v>28</v>
      </c>
      <c r="B7" s="15" t="s">
        <v>19</v>
      </c>
      <c r="C7" s="32">
        <f t="shared" ref="C7:L7" si="1">SUM(C3:C6)</f>
        <v>0</v>
      </c>
      <c r="D7" s="32">
        <f t="shared" si="1"/>
        <v>0</v>
      </c>
      <c r="E7" s="32">
        <f t="shared" si="1"/>
        <v>7339.7000000000007</v>
      </c>
      <c r="F7" s="32">
        <f t="shared" si="1"/>
        <v>118383.32079999999</v>
      </c>
      <c r="G7" s="32">
        <f t="shared" si="1"/>
        <v>1232.4000000000001</v>
      </c>
      <c r="H7" s="32">
        <f t="shared" si="1"/>
        <v>0</v>
      </c>
      <c r="I7" s="32">
        <f t="shared" si="1"/>
        <v>0</v>
      </c>
      <c r="J7" s="32">
        <f t="shared" si="1"/>
        <v>78496.213799999998</v>
      </c>
      <c r="K7" s="32">
        <f t="shared" si="1"/>
        <v>0</v>
      </c>
      <c r="L7" s="32">
        <f t="shared" si="1"/>
        <v>205451.63459999999</v>
      </c>
    </row>
    <row r="8" spans="1:12" x14ac:dyDescent="0.25">
      <c r="A8" s="7" t="s">
        <v>0</v>
      </c>
      <c r="B8" s="4" t="s">
        <v>20</v>
      </c>
      <c r="C8" s="41">
        <f>ROUND(C7+C9+C10+C14+C18+C19-C20,1)</f>
        <v>0</v>
      </c>
      <c r="D8" s="41">
        <f t="shared" ref="D8:L8" si="2">ROUND(D7+D9+D10+D14+D18+D19-D20,1)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</row>
    <row r="9" spans="1:12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f>Нефтепродукты!J9</f>
        <v>0</v>
      </c>
      <c r="F9" s="34">
        <f>Газ_УТ!J9</f>
        <v>0</v>
      </c>
      <c r="G9" s="34">
        <f>ТТ_УТ!J9</f>
        <v>0</v>
      </c>
      <c r="H9" s="34">
        <v>0</v>
      </c>
      <c r="I9" s="34">
        <v>0</v>
      </c>
      <c r="J9" s="34">
        <f>ЭЭ_УТ!J9</f>
        <v>0</v>
      </c>
      <c r="K9" s="34">
        <f>ТЭ_УТ!J9</f>
        <v>0</v>
      </c>
      <c r="L9" s="35">
        <f t="shared" si="0"/>
        <v>0</v>
      </c>
    </row>
    <row r="10" spans="1:12" x14ac:dyDescent="0.25">
      <c r="A10" s="18" t="s">
        <v>57</v>
      </c>
      <c r="B10" s="19" t="s">
        <v>22</v>
      </c>
      <c r="C10" s="36">
        <f t="shared" ref="C10:L10" si="3">SUM(C11:C13)</f>
        <v>0</v>
      </c>
      <c r="D10" s="36">
        <f t="shared" si="3"/>
        <v>0</v>
      </c>
      <c r="E10" s="36">
        <f t="shared" si="3"/>
        <v>0</v>
      </c>
      <c r="F10" s="36">
        <f t="shared" si="3"/>
        <v>-105557.99559999998</v>
      </c>
      <c r="G10" s="36">
        <f t="shared" si="3"/>
        <v>-1232.4000000000001</v>
      </c>
      <c r="H10" s="36">
        <f t="shared" si="3"/>
        <v>0</v>
      </c>
      <c r="I10" s="36">
        <f t="shared" si="3"/>
        <v>0</v>
      </c>
      <c r="J10" s="36">
        <f t="shared" si="3"/>
        <v>-3508.5996</v>
      </c>
      <c r="K10" s="36">
        <f t="shared" si="3"/>
        <v>103760.63356</v>
      </c>
      <c r="L10" s="36">
        <f t="shared" si="3"/>
        <v>-6538.3616399999737</v>
      </c>
    </row>
    <row r="11" spans="1:12" x14ac:dyDescent="0.25">
      <c r="A11" s="20" t="s">
        <v>30</v>
      </c>
      <c r="B11" s="4" t="s">
        <v>31</v>
      </c>
      <c r="C11" s="30">
        <v>0</v>
      </c>
      <c r="D11" s="30">
        <v>0</v>
      </c>
      <c r="E11" s="30">
        <f>Нефтепродукты!J11</f>
        <v>0</v>
      </c>
      <c r="F11" s="30">
        <f>Газ_УТ!J11</f>
        <v>0</v>
      </c>
      <c r="G11" s="30">
        <f>ТТ_УТ!J11</f>
        <v>0</v>
      </c>
      <c r="H11" s="30">
        <v>0</v>
      </c>
      <c r="I11" s="30">
        <v>0</v>
      </c>
      <c r="J11" s="30">
        <f>ЭЭ_УТ!J11</f>
        <v>0</v>
      </c>
      <c r="K11" s="30">
        <f>ТЭ_УТ!J11</f>
        <v>0</v>
      </c>
      <c r="L11" s="31">
        <f t="shared" si="0"/>
        <v>0</v>
      </c>
    </row>
    <row r="12" spans="1:12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f>Нефтепродукты!J12</f>
        <v>0</v>
      </c>
      <c r="F12" s="30">
        <f>Газ_УТ!J12</f>
        <v>-105557.99559999998</v>
      </c>
      <c r="G12" s="30">
        <f>ТТ_УТ!J12</f>
        <v>-1232.4000000000001</v>
      </c>
      <c r="H12" s="30">
        <v>0</v>
      </c>
      <c r="I12" s="30">
        <v>0</v>
      </c>
      <c r="J12" s="30">
        <f>ЭЭ_УТ!J12</f>
        <v>-3508.5996</v>
      </c>
      <c r="K12" s="30">
        <f>ТЭ_УТ!J12</f>
        <v>103760.63356</v>
      </c>
      <c r="L12" s="31">
        <f t="shared" si="0"/>
        <v>-6538.3616399999737</v>
      </c>
    </row>
    <row r="13" spans="1:12" x14ac:dyDescent="0.25">
      <c r="A13" s="20" t="s">
        <v>34</v>
      </c>
      <c r="B13" s="4" t="s">
        <v>35</v>
      </c>
      <c r="C13" s="30">
        <v>0</v>
      </c>
      <c r="D13" s="30">
        <v>0</v>
      </c>
      <c r="E13" s="30">
        <f>Нефтепродукты!J13</f>
        <v>0</v>
      </c>
      <c r="F13" s="30">
        <f>Газ_УТ!J13</f>
        <v>0</v>
      </c>
      <c r="G13" s="30">
        <f>ТТ_УТ!J13</f>
        <v>0</v>
      </c>
      <c r="H13" s="30">
        <v>0</v>
      </c>
      <c r="I13" s="30">
        <v>0</v>
      </c>
      <c r="J13" s="30">
        <f>ЭЭ_УТ!J13</f>
        <v>0</v>
      </c>
      <c r="K13" s="30">
        <f>ТЭ_УТ!J13</f>
        <v>0</v>
      </c>
      <c r="L13" s="31">
        <f t="shared" si="0"/>
        <v>0</v>
      </c>
    </row>
    <row r="14" spans="1:12" x14ac:dyDescent="0.25">
      <c r="A14" s="18" t="s">
        <v>67</v>
      </c>
      <c r="B14" s="19" t="s">
        <v>23</v>
      </c>
      <c r="C14" s="36">
        <f t="shared" ref="C14:L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</row>
    <row r="15" spans="1:12" x14ac:dyDescent="0.25">
      <c r="A15" s="20" t="s">
        <v>68</v>
      </c>
      <c r="B15" s="4" t="s">
        <v>36</v>
      </c>
      <c r="C15" s="30">
        <v>0</v>
      </c>
      <c r="D15" s="30">
        <v>0</v>
      </c>
      <c r="E15" s="30">
        <f>Нефтепродукты!J15</f>
        <v>0</v>
      </c>
      <c r="F15" s="30">
        <f>Газ_УТ!J15</f>
        <v>0</v>
      </c>
      <c r="G15" s="30">
        <f>ТТ_УТ!J15</f>
        <v>0</v>
      </c>
      <c r="H15" s="30">
        <v>0</v>
      </c>
      <c r="I15" s="30">
        <v>0</v>
      </c>
      <c r="J15" s="30">
        <f>ЭЭ_УТ!J15</f>
        <v>0</v>
      </c>
      <c r="K15" s="30">
        <f>ТЭ_УТ!J15</f>
        <v>0</v>
      </c>
      <c r="L15" s="31">
        <f t="shared" si="0"/>
        <v>0</v>
      </c>
    </row>
    <row r="16" spans="1:12" x14ac:dyDescent="0.25">
      <c r="A16" s="20" t="s">
        <v>37</v>
      </c>
      <c r="B16" s="4" t="s">
        <v>38</v>
      </c>
      <c r="C16" s="30">
        <v>0</v>
      </c>
      <c r="D16" s="30">
        <v>0</v>
      </c>
      <c r="E16" s="30">
        <f>Нефтепродукты!J16</f>
        <v>0</v>
      </c>
      <c r="F16" s="30">
        <f>Газ_УТ!J16</f>
        <v>0</v>
      </c>
      <c r="G16" s="30">
        <f>ТТ_УТ!J16</f>
        <v>0</v>
      </c>
      <c r="H16" s="30">
        <v>0</v>
      </c>
      <c r="I16" s="30">
        <v>0</v>
      </c>
      <c r="J16" s="30">
        <f>ЭЭ_УТ!J16</f>
        <v>0</v>
      </c>
      <c r="K16" s="30">
        <f>ТЭ_УТ!J16</f>
        <v>0</v>
      </c>
      <c r="L16" s="31">
        <f t="shared" si="0"/>
        <v>0</v>
      </c>
    </row>
    <row r="17" spans="1:12" x14ac:dyDescent="0.25">
      <c r="A17" s="20" t="s">
        <v>39</v>
      </c>
      <c r="B17" s="4" t="s">
        <v>40</v>
      </c>
      <c r="C17" s="30">
        <v>0</v>
      </c>
      <c r="D17" s="30">
        <v>0</v>
      </c>
      <c r="E17" s="30">
        <f>Нефтепродукты!J17</f>
        <v>0</v>
      </c>
      <c r="F17" s="30">
        <f>Газ_УТ!J17</f>
        <v>0</v>
      </c>
      <c r="G17" s="30">
        <f>ТТ_УТ!J17</f>
        <v>0</v>
      </c>
      <c r="H17" s="30">
        <v>0</v>
      </c>
      <c r="I17" s="30">
        <v>0</v>
      </c>
      <c r="J17" s="30">
        <f>ЭЭ_УТ!J17</f>
        <v>0</v>
      </c>
      <c r="K17" s="30">
        <f>ТЭ_УТ!J17</f>
        <v>0</v>
      </c>
      <c r="L17" s="31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f>Нефтепродукты!J18</f>
        <v>0</v>
      </c>
      <c r="F18" s="32">
        <f>Газ_УТ!J18</f>
        <v>0</v>
      </c>
      <c r="G18" s="32">
        <f>ТТ_УТ!J18</f>
        <v>0</v>
      </c>
      <c r="H18" s="32">
        <v>0</v>
      </c>
      <c r="I18" s="32">
        <v>0</v>
      </c>
      <c r="J18" s="32">
        <f>ЭЭ_УТ!J18</f>
        <v>-105.8292</v>
      </c>
      <c r="K18" s="32">
        <f>ТЭ_УТ!J18</f>
        <v>-4806.9128000000001</v>
      </c>
      <c r="L18" s="33">
        <f t="shared" si="0"/>
        <v>-4912.7420000000002</v>
      </c>
    </row>
    <row r="19" spans="1:12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f>Нефтепродукты!J19</f>
        <v>0</v>
      </c>
      <c r="F19" s="37">
        <f>Газ_УТ!J19</f>
        <v>0</v>
      </c>
      <c r="G19" s="37">
        <f>ТТ_УТ!J19</f>
        <v>0</v>
      </c>
      <c r="H19" s="37">
        <v>0</v>
      </c>
      <c r="I19" s="37">
        <v>0</v>
      </c>
      <c r="J19" s="37">
        <f>ЭЭ_УТ!J19</f>
        <v>-2554.0949999999998</v>
      </c>
      <c r="K19" s="37">
        <f>ТЭ_УТ!J19</f>
        <v>-19185.820300000003</v>
      </c>
      <c r="L19" s="38">
        <f t="shared" si="0"/>
        <v>-21739.915300000004</v>
      </c>
    </row>
    <row r="20" spans="1:12" s="5" customFormat="1" x14ac:dyDescent="0.25">
      <c r="A20" s="14" t="s">
        <v>44</v>
      </c>
      <c r="B20" s="15" t="s">
        <v>45</v>
      </c>
      <c r="C20" s="32">
        <f>C21+C22+C26+C27+C33+C34+C35</f>
        <v>0</v>
      </c>
      <c r="D20" s="32">
        <f t="shared" ref="D20:L20" si="5">D21+D22+D26+D27+D33+D34+D35</f>
        <v>0</v>
      </c>
      <c r="E20" s="32">
        <f t="shared" si="5"/>
        <v>7339.7</v>
      </c>
      <c r="F20" s="32">
        <f t="shared" si="5"/>
        <v>12825.325199999999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72327.689999999988</v>
      </c>
      <c r="K20" s="32">
        <f t="shared" si="5"/>
        <v>79767.900460000004</v>
      </c>
      <c r="L20" s="32">
        <f t="shared" si="5"/>
        <v>172260.61565999998</v>
      </c>
    </row>
    <row r="21" spans="1:12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f>Нефтепродукты!J21</f>
        <v>0</v>
      </c>
      <c r="F21" s="30">
        <f>Газ_УТ!J21</f>
        <v>0</v>
      </c>
      <c r="G21" s="30">
        <f>ТТ_УТ!J21</f>
        <v>0</v>
      </c>
      <c r="H21" s="30">
        <v>0</v>
      </c>
      <c r="I21" s="30">
        <v>0</v>
      </c>
      <c r="J21" s="30">
        <f>ЭЭ_УТ!J21</f>
        <v>0</v>
      </c>
      <c r="K21" s="30">
        <f>ТЭ_УТ!J21</f>
        <v>0</v>
      </c>
      <c r="L21" s="31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30">
        <f>SUM(C23:C25)</f>
        <v>0</v>
      </c>
      <c r="D22" s="30">
        <f t="shared" ref="D22:L22" si="6">SUM(D23:D25)</f>
        <v>0</v>
      </c>
      <c r="E22" s="30">
        <f t="shared" si="6"/>
        <v>20</v>
      </c>
      <c r="F22" s="30">
        <f t="shared" si="6"/>
        <v>8619.8029999999999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66510.159</v>
      </c>
      <c r="K22" s="30">
        <f t="shared" si="6"/>
        <v>28926.193660000004</v>
      </c>
      <c r="L22" s="30">
        <f t="shared" si="6"/>
        <v>104076.15565999999</v>
      </c>
    </row>
    <row r="23" spans="1:12" s="5" customFormat="1" x14ac:dyDescent="0.25">
      <c r="A23" s="20" t="s">
        <v>93</v>
      </c>
      <c r="B23" s="4" t="s">
        <v>66</v>
      </c>
      <c r="C23" s="30">
        <v>0</v>
      </c>
      <c r="D23" s="30">
        <v>0</v>
      </c>
      <c r="E23" s="30">
        <f>Нефтепродукты!J23</f>
        <v>0</v>
      </c>
      <c r="F23" s="30">
        <f>Газ_УТ!J23</f>
        <v>3778.8883999999998</v>
      </c>
      <c r="G23" s="30">
        <f>ТТ_УТ!J23</f>
        <v>0</v>
      </c>
      <c r="H23" s="30">
        <v>0</v>
      </c>
      <c r="I23" s="30">
        <v>0</v>
      </c>
      <c r="J23" s="30">
        <f>ЭЭ_УТ!J23</f>
        <v>46166.2788</v>
      </c>
      <c r="K23" s="30">
        <f>ТЭ_УТ!J23</f>
        <v>22514.192820000004</v>
      </c>
      <c r="L23" s="31">
        <f t="shared" si="0"/>
        <v>72459.360019999993</v>
      </c>
    </row>
    <row r="24" spans="1:12" s="5" customFormat="1" x14ac:dyDescent="0.25">
      <c r="A24" s="20" t="s">
        <v>94</v>
      </c>
      <c r="B24" s="4" t="s">
        <v>70</v>
      </c>
      <c r="C24" s="30">
        <v>0</v>
      </c>
      <c r="D24" s="30">
        <v>0</v>
      </c>
      <c r="E24" s="30">
        <f>Нефтепродукты!J24</f>
        <v>0</v>
      </c>
      <c r="F24" s="30">
        <f>Газ_УТ!J24</f>
        <v>4135.9359999999997</v>
      </c>
      <c r="G24" s="30">
        <f>ТТ_УТ!J24</f>
        <v>0</v>
      </c>
      <c r="H24" s="30">
        <v>0</v>
      </c>
      <c r="I24" s="30">
        <v>0</v>
      </c>
      <c r="J24" s="30">
        <f>ЭЭ_УТ!J24</f>
        <v>12170.5671</v>
      </c>
      <c r="K24" s="30">
        <f>ТЭ_УТ!J24</f>
        <v>3360.7821800000002</v>
      </c>
      <c r="L24" s="31">
        <f t="shared" si="0"/>
        <v>19667.28528</v>
      </c>
    </row>
    <row r="25" spans="1:12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f>Нефтепродукты!J25</f>
        <v>20</v>
      </c>
      <c r="F25" s="30">
        <f>Газ_УТ!J25</f>
        <v>704.97859999999991</v>
      </c>
      <c r="G25" s="30">
        <f>ТТ_УТ!J25</f>
        <v>0</v>
      </c>
      <c r="H25" s="30">
        <v>0</v>
      </c>
      <c r="I25" s="30">
        <v>0</v>
      </c>
      <c r="J25" s="30">
        <f>ЭЭ_УТ!J25</f>
        <v>8173.3130999999994</v>
      </c>
      <c r="K25" s="30">
        <f>ТЭ_УТ!J25</f>
        <v>3051.21866</v>
      </c>
      <c r="L25" s="31">
        <f t="shared" si="0"/>
        <v>11949.51036</v>
      </c>
    </row>
    <row r="26" spans="1:12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f>Нефтепродукты!J26</f>
        <v>0</v>
      </c>
      <c r="F26" s="30">
        <f>Газ_УТ!J26</f>
        <v>0</v>
      </c>
      <c r="G26" s="30">
        <f>ТТ_УТ!J26</f>
        <v>0</v>
      </c>
      <c r="H26" s="30">
        <v>0</v>
      </c>
      <c r="I26" s="30">
        <v>0</v>
      </c>
      <c r="J26" s="30">
        <f>ЭЭ_УТ!J26</f>
        <v>0</v>
      </c>
      <c r="K26" s="30">
        <f>ТЭ_УТ!J26</f>
        <v>0</v>
      </c>
      <c r="L26" s="31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30">
        <f>SUM(C28:C32)</f>
        <v>0</v>
      </c>
      <c r="D27" s="30">
        <f t="shared" ref="D27:L27" si="7">SUM(D28:D32)</f>
        <v>0</v>
      </c>
      <c r="E27" s="30">
        <f t="shared" si="7"/>
        <v>7319.7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115.09070000000001</v>
      </c>
      <c r="L27" s="30">
        <f t="shared" si="7"/>
        <v>7434.7906999999996</v>
      </c>
    </row>
    <row r="28" spans="1:12" s="5" customFormat="1" x14ac:dyDescent="0.25">
      <c r="A28" s="20" t="s">
        <v>53</v>
      </c>
      <c r="B28" s="4" t="s">
        <v>60</v>
      </c>
      <c r="C28" s="30">
        <v>0</v>
      </c>
      <c r="D28" s="30">
        <v>0</v>
      </c>
      <c r="E28" s="30">
        <f>Нефтепродукты!J28</f>
        <v>0</v>
      </c>
      <c r="F28" s="30">
        <f>Газ_УТ!J28</f>
        <v>0</v>
      </c>
      <c r="G28" s="30">
        <f>ТТ_УТ!J28</f>
        <v>0</v>
      </c>
      <c r="H28" s="30">
        <v>0</v>
      </c>
      <c r="I28" s="30">
        <v>0</v>
      </c>
      <c r="J28" s="30">
        <f>ЭЭ_УТ!J28</f>
        <v>0</v>
      </c>
      <c r="K28" s="30">
        <f>ТЭ_УТ!J28</f>
        <v>0</v>
      </c>
      <c r="L28" s="31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30">
        <v>0</v>
      </c>
      <c r="D29" s="30">
        <v>0</v>
      </c>
      <c r="E29" s="30">
        <f>Нефтепродукты!J29</f>
        <v>0</v>
      </c>
      <c r="F29" s="30">
        <f>Газ_УТ!J29</f>
        <v>0</v>
      </c>
      <c r="G29" s="30">
        <f>ТТ_УТ!J29</f>
        <v>0</v>
      </c>
      <c r="H29" s="30">
        <v>0</v>
      </c>
      <c r="I29" s="30">
        <v>0</v>
      </c>
      <c r="J29" s="30">
        <f>ЭЭ_УТ!J29</f>
        <v>0</v>
      </c>
      <c r="K29" s="30">
        <f>ТЭ_УТ!J29</f>
        <v>0</v>
      </c>
      <c r="L29" s="31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f>Нефтепродукты!J30</f>
        <v>7319.7</v>
      </c>
      <c r="F30" s="30">
        <f>Газ_УТ!J30</f>
        <v>0</v>
      </c>
      <c r="G30" s="30">
        <f>ТТ_УТ!J30</f>
        <v>0</v>
      </c>
      <c r="H30" s="30">
        <v>0</v>
      </c>
      <c r="I30" s="30">
        <v>0</v>
      </c>
      <c r="J30" s="30">
        <f>ЭЭ_УТ!J30</f>
        <v>0</v>
      </c>
      <c r="K30" s="30">
        <f>ТЭ_УТ!J30</f>
        <v>0</v>
      </c>
      <c r="L30" s="31">
        <f t="shared" si="0"/>
        <v>7319.7</v>
      </c>
    </row>
    <row r="31" spans="1:12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f>Нефтепродукты!J31</f>
        <v>0</v>
      </c>
      <c r="F31" s="30">
        <f>Газ_УТ!J31</f>
        <v>0</v>
      </c>
      <c r="G31" s="30">
        <f>ТТ_УТ!J31</f>
        <v>0</v>
      </c>
      <c r="H31" s="30">
        <v>0</v>
      </c>
      <c r="I31" s="30">
        <v>0</v>
      </c>
      <c r="J31" s="30">
        <f>ЭЭ_УТ!J31</f>
        <v>0</v>
      </c>
      <c r="K31" s="30">
        <f>ТЭ_УТ!J31</f>
        <v>115.09070000000001</v>
      </c>
      <c r="L31" s="31">
        <f t="shared" si="0"/>
        <v>115.09070000000001</v>
      </c>
    </row>
    <row r="32" spans="1:12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2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f>Нефтепродукты!J33</f>
        <v>0</v>
      </c>
      <c r="F33" s="30">
        <f>Газ_УТ!J33</f>
        <v>0</v>
      </c>
      <c r="G33" s="30">
        <f>ТТ_УТ!J33</f>
        <v>0</v>
      </c>
      <c r="H33" s="30">
        <v>0</v>
      </c>
      <c r="I33" s="30">
        <v>0</v>
      </c>
      <c r="J33" s="30">
        <f>ЭЭ_УТ!J33</f>
        <v>1931.9486999999999</v>
      </c>
      <c r="K33" s="30">
        <f>ТЭ_УТ!J33</f>
        <v>8510.5151800000003</v>
      </c>
      <c r="L33" s="31">
        <f t="shared" si="0"/>
        <v>10442.463879999999</v>
      </c>
    </row>
    <row r="34" spans="1:12" s="5" customFormat="1" x14ac:dyDescent="0.25">
      <c r="A34" s="6" t="s">
        <v>1</v>
      </c>
      <c r="B34" s="4" t="s">
        <v>49</v>
      </c>
      <c r="C34" s="30">
        <v>0</v>
      </c>
      <c r="D34" s="30">
        <v>0</v>
      </c>
      <c r="E34" s="30">
        <f>Нефтепродукты!J34</f>
        <v>0</v>
      </c>
      <c r="F34" s="30">
        <f>Газ_УТ!J34</f>
        <v>4205.5222000000003</v>
      </c>
      <c r="G34" s="30">
        <f>ТТ_УТ!J34</f>
        <v>0</v>
      </c>
      <c r="H34" s="30">
        <v>0</v>
      </c>
      <c r="I34" s="30">
        <v>0</v>
      </c>
      <c r="J34" s="30">
        <f>ЭЭ_УТ!J34</f>
        <v>3885.5822999999996</v>
      </c>
      <c r="K34" s="30">
        <f>ТЭ_УТ!J34</f>
        <v>42216.100920000004</v>
      </c>
      <c r="L34" s="31">
        <f t="shared" si="0"/>
        <v>50307.205420000006</v>
      </c>
    </row>
    <row r="35" spans="1:12" s="28" customFormat="1" ht="30" x14ac:dyDescent="0.25">
      <c r="A35" s="27" t="s">
        <v>69</v>
      </c>
      <c r="B35" s="26" t="s">
        <v>65</v>
      </c>
      <c r="C35" s="33">
        <v>0</v>
      </c>
      <c r="D35" s="33">
        <v>0</v>
      </c>
      <c r="E35" s="33">
        <f>Нефтепродукты!J35</f>
        <v>0</v>
      </c>
      <c r="F35" s="33">
        <f>Газ_УТ!J35</f>
        <v>0</v>
      </c>
      <c r="G35" s="33">
        <f>ТТ_УТ!J35</f>
        <v>0</v>
      </c>
      <c r="H35" s="33">
        <v>0</v>
      </c>
      <c r="I35" s="33">
        <v>0</v>
      </c>
      <c r="J35" s="33">
        <f>ЭЭ_УТ!J35</f>
        <v>0</v>
      </c>
      <c r="K35" s="33">
        <f>ТЭ_УТ!J35</f>
        <v>0</v>
      </c>
      <c r="L35" s="33">
        <f t="shared" si="0"/>
        <v>0</v>
      </c>
    </row>
    <row r="37" spans="1:12" x14ac:dyDescent="0.25">
      <c r="F37" s="8"/>
    </row>
    <row r="39" spans="1:12" x14ac:dyDescent="0.25">
      <c r="A39" s="3"/>
      <c r="E39" s="63"/>
      <c r="F39" s="63"/>
      <c r="J39" s="63"/>
      <c r="K39" s="63"/>
    </row>
    <row r="40" spans="1:12" x14ac:dyDescent="0.25">
      <c r="A40" s="3"/>
      <c r="F40" s="64"/>
      <c r="J40" s="64"/>
      <c r="K40" s="64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3" customWidth="1"/>
    <col min="11" max="16384" width="9.140625" style="3"/>
  </cols>
  <sheetData>
    <row r="1" spans="1:10" s="1" customFormat="1" ht="50.1" customHeight="1" x14ac:dyDescent="0.25">
      <c r="A1" s="9" t="s">
        <v>95</v>
      </c>
      <c r="B1" s="10" t="s">
        <v>4</v>
      </c>
      <c r="C1" s="11">
        <v>2023</v>
      </c>
      <c r="D1" s="11">
        <v>2024</v>
      </c>
      <c r="E1" s="11">
        <v>2025</v>
      </c>
      <c r="F1" s="11">
        <v>2026</v>
      </c>
      <c r="G1" s="11">
        <v>2027</v>
      </c>
      <c r="H1" s="11">
        <v>2028</v>
      </c>
      <c r="I1" s="11">
        <v>2029</v>
      </c>
      <c r="J1" s="11">
        <v>2030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616.5</v>
      </c>
      <c r="D4" s="30">
        <v>622.1</v>
      </c>
      <c r="E4" s="30">
        <v>617.79999999999995</v>
      </c>
      <c r="F4" s="30">
        <v>622.4</v>
      </c>
      <c r="G4" s="30">
        <v>624.6</v>
      </c>
      <c r="H4" s="30">
        <v>625.79999999999995</v>
      </c>
      <c r="I4" s="30">
        <v>630.20000000000005</v>
      </c>
      <c r="J4" s="30">
        <v>633.79999999999995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-20</v>
      </c>
      <c r="D6" s="30">
        <v>-20</v>
      </c>
      <c r="E6" s="30">
        <v>-12</v>
      </c>
      <c r="F6" s="30">
        <v>-12</v>
      </c>
      <c r="G6" s="30">
        <v>-12</v>
      </c>
      <c r="H6" s="30">
        <v>-12</v>
      </c>
      <c r="I6" s="30">
        <v>-15</v>
      </c>
      <c r="J6" s="30">
        <v>-15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596.5</v>
      </c>
      <c r="D7" s="32">
        <f t="shared" si="0"/>
        <v>602.1</v>
      </c>
      <c r="E7" s="32">
        <f t="shared" si="0"/>
        <v>605.79999999999995</v>
      </c>
      <c r="F7" s="32">
        <f t="shared" si="0"/>
        <v>610.4</v>
      </c>
      <c r="G7" s="32">
        <f t="shared" si="0"/>
        <v>612.6</v>
      </c>
      <c r="H7" s="32">
        <f t="shared" si="0"/>
        <v>613.79999999999995</v>
      </c>
      <c r="I7" s="32">
        <f t="shared" si="0"/>
        <v>615.20000000000005</v>
      </c>
      <c r="J7" s="32">
        <f t="shared" si="0"/>
        <v>618.79999999999995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0</v>
      </c>
      <c r="D10" s="36">
        <f t="shared" si="2"/>
        <v>0</v>
      </c>
      <c r="E10" s="36">
        <f t="shared" si="2"/>
        <v>0</v>
      </c>
      <c r="F10" s="36">
        <f t="shared" si="2"/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596.5</v>
      </c>
      <c r="D20" s="32">
        <f t="shared" si="4"/>
        <v>602.1</v>
      </c>
      <c r="E20" s="32">
        <f t="shared" si="4"/>
        <v>605.79999999999995</v>
      </c>
      <c r="F20" s="32">
        <f t="shared" si="4"/>
        <v>610.4</v>
      </c>
      <c r="G20" s="32">
        <f t="shared" si="4"/>
        <v>612.6</v>
      </c>
      <c r="H20" s="32">
        <f t="shared" si="4"/>
        <v>613.79999999999995</v>
      </c>
      <c r="I20" s="32">
        <f t="shared" si="4"/>
        <v>615.20000000000005</v>
      </c>
      <c r="J20" s="32">
        <f t="shared" si="4"/>
        <v>618.79999999999995</v>
      </c>
    </row>
    <row r="21" spans="1:10" s="5" customFormat="1" x14ac:dyDescent="0.25">
      <c r="A21" s="6" t="s">
        <v>50</v>
      </c>
      <c r="B21" s="4" t="s">
        <v>58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0</v>
      </c>
      <c r="D22" s="42">
        <f t="shared" si="5"/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2">
        <f t="shared" si="5"/>
        <v>0</v>
      </c>
      <c r="J22" s="42">
        <f t="shared" si="5"/>
        <v>0</v>
      </c>
    </row>
    <row r="23" spans="1:10" s="5" customFormat="1" x14ac:dyDescent="0.25">
      <c r="A23" s="20" t="s">
        <v>93</v>
      </c>
      <c r="B23" s="4" t="s">
        <v>66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  <row r="24" spans="1:10" s="5" customFormat="1" x14ac:dyDescent="0.25">
      <c r="A24" s="20" t="s">
        <v>94</v>
      </c>
      <c r="B24" s="4" t="s">
        <v>70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s="5" customFormat="1" x14ac:dyDescent="0.25">
      <c r="A25" s="20" t="s">
        <v>73</v>
      </c>
      <c r="B25" s="4" t="s">
        <v>71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1:10" s="5" customFormat="1" x14ac:dyDescent="0.25">
      <c r="A26" s="6" t="s">
        <v>3</v>
      </c>
      <c r="B26" s="4" t="s">
        <v>59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596.5</v>
      </c>
      <c r="D27" s="42">
        <f t="shared" si="6"/>
        <v>602.1</v>
      </c>
      <c r="E27" s="42">
        <f t="shared" si="6"/>
        <v>605.79999999999995</v>
      </c>
      <c r="F27" s="42">
        <f t="shared" si="6"/>
        <v>610.4</v>
      </c>
      <c r="G27" s="42">
        <f t="shared" si="6"/>
        <v>612.6</v>
      </c>
      <c r="H27" s="42">
        <f t="shared" si="6"/>
        <v>613.79999999999995</v>
      </c>
      <c r="I27" s="42">
        <f t="shared" si="6"/>
        <v>615.20000000000005</v>
      </c>
      <c r="J27" s="42">
        <f t="shared" si="6"/>
        <v>618.79999999999995</v>
      </c>
    </row>
    <row r="28" spans="1:10" s="5" customFormat="1" x14ac:dyDescent="0.25">
      <c r="A28" s="20" t="s">
        <v>53</v>
      </c>
      <c r="B28" s="4" t="s">
        <v>60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s="5" customFormat="1" x14ac:dyDescent="0.25">
      <c r="A29" s="20" t="s">
        <v>52</v>
      </c>
      <c r="B29" s="4" t="s">
        <v>61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s="5" customFormat="1" x14ac:dyDescent="0.25">
      <c r="A30" s="20" t="s">
        <v>54</v>
      </c>
      <c r="B30" s="4" t="s">
        <v>62</v>
      </c>
      <c r="C30" s="42">
        <v>596.5</v>
      </c>
      <c r="D30" s="42">
        <v>602.1</v>
      </c>
      <c r="E30" s="42">
        <v>605.79999999999995</v>
      </c>
      <c r="F30" s="42">
        <v>610.4</v>
      </c>
      <c r="G30" s="42">
        <v>612.6</v>
      </c>
      <c r="H30" s="42">
        <v>613.79999999999995</v>
      </c>
      <c r="I30" s="42">
        <v>615.20000000000005</v>
      </c>
      <c r="J30" s="42">
        <v>618.79999999999995</v>
      </c>
    </row>
    <row r="31" spans="1:10" s="5" customFormat="1" x14ac:dyDescent="0.25">
      <c r="A31" s="20" t="s">
        <v>55</v>
      </c>
      <c r="B31" s="4" t="s">
        <v>63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s="5" customFormat="1" x14ac:dyDescent="0.25">
      <c r="A34" s="6" t="s">
        <v>1</v>
      </c>
      <c r="B34" s="4" t="s">
        <v>49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1:10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6" spans="1:10" s="4" customFormat="1" x14ac:dyDescent="0.25">
      <c r="A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7" t="s">
        <v>72</v>
      </c>
      <c r="C37" s="59">
        <v>1.49</v>
      </c>
      <c r="D37" s="45"/>
      <c r="E37" s="45"/>
      <c r="F37" s="45"/>
      <c r="G37" s="45"/>
      <c r="H37" s="45"/>
      <c r="I37" s="45"/>
      <c r="J37" s="45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3" customWidth="1"/>
    <col min="11" max="16384" width="9.140625" style="3"/>
  </cols>
  <sheetData>
    <row r="1" spans="1:10" s="1" customFormat="1" ht="50.1" customHeight="1" x14ac:dyDescent="0.25">
      <c r="A1" s="9" t="s">
        <v>96</v>
      </c>
      <c r="B1" s="10" t="s">
        <v>4</v>
      </c>
      <c r="C1" s="11">
        <v>2023</v>
      </c>
      <c r="D1" s="11">
        <v>2024</v>
      </c>
      <c r="E1" s="11">
        <v>2025</v>
      </c>
      <c r="F1" s="11">
        <v>2026</v>
      </c>
      <c r="G1" s="11">
        <v>2027</v>
      </c>
      <c r="H1" s="11">
        <v>2028</v>
      </c>
      <c r="I1" s="11">
        <v>2029</v>
      </c>
      <c r="J1" s="11">
        <v>2030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4363.8999999999996</v>
      </c>
      <c r="D4" s="30">
        <v>4383.8</v>
      </c>
      <c r="E4" s="30">
        <v>4409.8999999999996</v>
      </c>
      <c r="F4" s="30">
        <v>4372.8999999999996</v>
      </c>
      <c r="G4" s="30">
        <v>4388.3999999999996</v>
      </c>
      <c r="H4" s="30">
        <v>4407.2</v>
      </c>
      <c r="I4" s="30">
        <v>4387.1000000000004</v>
      </c>
      <c r="J4" s="30">
        <v>4412.8999999999996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-140</v>
      </c>
      <c r="D6" s="30">
        <v>-120</v>
      </c>
      <c r="E6" s="30">
        <v>-120</v>
      </c>
      <c r="F6" s="30">
        <v>-50</v>
      </c>
      <c r="G6" s="30">
        <v>-50</v>
      </c>
      <c r="H6" s="30">
        <v>-60</v>
      </c>
      <c r="I6" s="30">
        <v>-30</v>
      </c>
      <c r="J6" s="30">
        <v>-30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4223.8999999999996</v>
      </c>
      <c r="D7" s="32">
        <f t="shared" si="0"/>
        <v>4263.8</v>
      </c>
      <c r="E7" s="32">
        <f t="shared" si="0"/>
        <v>4289.8999999999996</v>
      </c>
      <c r="F7" s="32">
        <f t="shared" si="0"/>
        <v>4322.8999999999996</v>
      </c>
      <c r="G7" s="32">
        <f t="shared" si="0"/>
        <v>4338.3999999999996</v>
      </c>
      <c r="H7" s="32">
        <f t="shared" si="0"/>
        <v>4347.2</v>
      </c>
      <c r="I7" s="32">
        <f t="shared" si="0"/>
        <v>4357.1000000000004</v>
      </c>
      <c r="J7" s="32">
        <f t="shared" si="0"/>
        <v>4382.8999999999996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0</v>
      </c>
      <c r="D10" s="36">
        <f t="shared" si="2"/>
        <v>0</v>
      </c>
      <c r="E10" s="36">
        <f t="shared" si="2"/>
        <v>0</v>
      </c>
      <c r="F10" s="36">
        <f t="shared" si="2"/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4223.8999999999996</v>
      </c>
      <c r="D20" s="32">
        <f t="shared" si="4"/>
        <v>4263.8</v>
      </c>
      <c r="E20" s="32">
        <f t="shared" si="4"/>
        <v>4289.9000000000005</v>
      </c>
      <c r="F20" s="32">
        <f t="shared" si="4"/>
        <v>4322.9000000000005</v>
      </c>
      <c r="G20" s="32">
        <f t="shared" si="4"/>
        <v>4338.4000000000005</v>
      </c>
      <c r="H20" s="32">
        <f t="shared" si="4"/>
        <v>4347.2</v>
      </c>
      <c r="I20" s="32">
        <f t="shared" si="4"/>
        <v>4357.0999999999995</v>
      </c>
      <c r="J20" s="32">
        <f t="shared" si="4"/>
        <v>4382.9000000000005</v>
      </c>
    </row>
    <row r="21" spans="1:10" s="5" customFormat="1" x14ac:dyDescent="0.25">
      <c r="A21" s="6" t="s">
        <v>50</v>
      </c>
      <c r="B21" s="4" t="s">
        <v>58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12.2</v>
      </c>
      <c r="D22" s="42">
        <f t="shared" si="5"/>
        <v>12.6</v>
      </c>
      <c r="E22" s="42">
        <f t="shared" si="5"/>
        <v>12.6</v>
      </c>
      <c r="F22" s="42">
        <f t="shared" si="5"/>
        <v>13.1</v>
      </c>
      <c r="G22" s="42">
        <f t="shared" si="5"/>
        <v>13.1</v>
      </c>
      <c r="H22" s="42">
        <f t="shared" si="5"/>
        <v>13.4</v>
      </c>
      <c r="I22" s="42">
        <f t="shared" si="5"/>
        <v>13.4</v>
      </c>
      <c r="J22" s="42">
        <f t="shared" si="5"/>
        <v>13.8</v>
      </c>
    </row>
    <row r="23" spans="1:10" s="5" customFormat="1" x14ac:dyDescent="0.25">
      <c r="A23" s="20" t="s">
        <v>93</v>
      </c>
      <c r="B23" s="4" t="s">
        <v>66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  <row r="24" spans="1:10" s="5" customFormat="1" x14ac:dyDescent="0.25">
      <c r="A24" s="20" t="s">
        <v>94</v>
      </c>
      <c r="B24" s="4" t="s">
        <v>70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s="5" customFormat="1" x14ac:dyDescent="0.25">
      <c r="A25" s="20" t="s">
        <v>73</v>
      </c>
      <c r="B25" s="4" t="s">
        <v>71</v>
      </c>
      <c r="C25" s="42">
        <v>12.2</v>
      </c>
      <c r="D25" s="42">
        <v>12.6</v>
      </c>
      <c r="E25" s="42">
        <v>12.6</v>
      </c>
      <c r="F25" s="42">
        <v>13.1</v>
      </c>
      <c r="G25" s="42">
        <v>13.1</v>
      </c>
      <c r="H25" s="42">
        <v>13.4</v>
      </c>
      <c r="I25" s="42">
        <v>13.4</v>
      </c>
      <c r="J25" s="42">
        <v>13.8</v>
      </c>
    </row>
    <row r="26" spans="1:10" s="5" customFormat="1" x14ac:dyDescent="0.25">
      <c r="A26" s="6" t="s">
        <v>3</v>
      </c>
      <c r="B26" s="4" t="s">
        <v>59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4211.7</v>
      </c>
      <c r="D27" s="42">
        <f t="shared" si="6"/>
        <v>4251.2</v>
      </c>
      <c r="E27" s="42">
        <f t="shared" si="6"/>
        <v>4277.3</v>
      </c>
      <c r="F27" s="42">
        <f t="shared" si="6"/>
        <v>4309.8</v>
      </c>
      <c r="G27" s="42">
        <f t="shared" si="6"/>
        <v>4325.3</v>
      </c>
      <c r="H27" s="42">
        <f t="shared" si="6"/>
        <v>4333.8</v>
      </c>
      <c r="I27" s="42">
        <f t="shared" si="6"/>
        <v>4343.7</v>
      </c>
      <c r="J27" s="42">
        <f t="shared" si="6"/>
        <v>4369.1000000000004</v>
      </c>
    </row>
    <row r="28" spans="1:10" s="5" customFormat="1" x14ac:dyDescent="0.25">
      <c r="A28" s="20" t="s">
        <v>53</v>
      </c>
      <c r="B28" s="4" t="s">
        <v>60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s="5" customFormat="1" x14ac:dyDescent="0.25">
      <c r="A29" s="20" t="s">
        <v>52</v>
      </c>
      <c r="B29" s="4" t="s">
        <v>61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s="5" customFormat="1" x14ac:dyDescent="0.25">
      <c r="A30" s="20" t="s">
        <v>54</v>
      </c>
      <c r="B30" s="4" t="s">
        <v>62</v>
      </c>
      <c r="C30" s="42">
        <v>4211.7</v>
      </c>
      <c r="D30" s="42">
        <v>4251.2</v>
      </c>
      <c r="E30" s="42">
        <v>4277.3</v>
      </c>
      <c r="F30" s="42">
        <v>4309.8</v>
      </c>
      <c r="G30" s="42">
        <v>4325.3</v>
      </c>
      <c r="H30" s="42">
        <v>4333.8</v>
      </c>
      <c r="I30" s="42">
        <v>4343.7</v>
      </c>
      <c r="J30" s="42">
        <v>4369.1000000000004</v>
      </c>
    </row>
    <row r="31" spans="1:10" s="5" customFormat="1" x14ac:dyDescent="0.25">
      <c r="A31" s="20" t="s">
        <v>55</v>
      </c>
      <c r="B31" s="4" t="s">
        <v>63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s="5" customFormat="1" x14ac:dyDescent="0.25">
      <c r="A34" s="6" t="s">
        <v>1</v>
      </c>
      <c r="B34" s="4" t="s">
        <v>49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1:10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6" spans="1:10" s="4" customFormat="1" x14ac:dyDescent="0.25">
      <c r="A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7" t="s">
        <v>72</v>
      </c>
      <c r="C37" s="59">
        <v>1.45</v>
      </c>
      <c r="D37" s="45"/>
      <c r="E37" s="45"/>
      <c r="F37" s="45"/>
      <c r="G37" s="45"/>
      <c r="H37" s="45"/>
      <c r="I37" s="45"/>
      <c r="J37" s="45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3" customWidth="1"/>
    <col min="11" max="16384" width="9.140625" style="3"/>
  </cols>
  <sheetData>
    <row r="1" spans="1:10" s="1" customFormat="1" ht="50.1" customHeight="1" x14ac:dyDescent="0.25">
      <c r="A1" s="9" t="s">
        <v>97</v>
      </c>
      <c r="B1" s="10" t="s">
        <v>4</v>
      </c>
      <c r="C1" s="11">
        <v>2023</v>
      </c>
      <c r="D1" s="11">
        <v>2024</v>
      </c>
      <c r="E1" s="11">
        <v>2025</v>
      </c>
      <c r="F1" s="11">
        <v>2026</v>
      </c>
      <c r="G1" s="11">
        <v>2027</v>
      </c>
      <c r="H1" s="11">
        <v>2028</v>
      </c>
      <c r="I1" s="11">
        <v>2029</v>
      </c>
      <c r="J1" s="11">
        <v>2030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1152.5</v>
      </c>
      <c r="D4" s="30">
        <v>980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1152.5</v>
      </c>
      <c r="D7" s="32">
        <f t="shared" si="0"/>
        <v>980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-1152.5</v>
      </c>
      <c r="D10" s="36">
        <f t="shared" si="2"/>
        <v>-980</v>
      </c>
      <c r="E10" s="36">
        <f t="shared" si="2"/>
        <v>0</v>
      </c>
      <c r="F10" s="36">
        <f t="shared" si="2"/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41">
        <v>-1152.5</v>
      </c>
      <c r="D12" s="41">
        <v>-980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</row>
    <row r="21" spans="1:10" s="5" customFormat="1" x14ac:dyDescent="0.25">
      <c r="A21" s="6" t="s">
        <v>50</v>
      </c>
      <c r="B21" s="4" t="s">
        <v>58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0</v>
      </c>
      <c r="D22" s="42">
        <f t="shared" si="5"/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2">
        <f t="shared" si="5"/>
        <v>0</v>
      </c>
      <c r="J22" s="42">
        <f t="shared" si="5"/>
        <v>0</v>
      </c>
    </row>
    <row r="23" spans="1:10" s="5" customFormat="1" x14ac:dyDescent="0.25">
      <c r="A23" s="20" t="s">
        <v>93</v>
      </c>
      <c r="B23" s="4" t="s">
        <v>66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  <row r="24" spans="1:10" s="5" customFormat="1" x14ac:dyDescent="0.25">
      <c r="A24" s="20" t="s">
        <v>94</v>
      </c>
      <c r="B24" s="4" t="s">
        <v>70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s="5" customFormat="1" x14ac:dyDescent="0.25">
      <c r="A25" s="20" t="s">
        <v>73</v>
      </c>
      <c r="B25" s="4" t="s">
        <v>71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1:10" s="5" customFormat="1" x14ac:dyDescent="0.25">
      <c r="A26" s="6" t="s">
        <v>3</v>
      </c>
      <c r="B26" s="4" t="s">
        <v>59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</row>
    <row r="28" spans="1:10" s="5" customFormat="1" x14ac:dyDescent="0.25">
      <c r="A28" s="20" t="s">
        <v>53</v>
      </c>
      <c r="B28" s="4" t="s">
        <v>60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s="5" customFormat="1" x14ac:dyDescent="0.25">
      <c r="A29" s="20" t="s">
        <v>52</v>
      </c>
      <c r="B29" s="4" t="s">
        <v>61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s="5" customFormat="1" x14ac:dyDescent="0.25">
      <c r="A30" s="20" t="s">
        <v>54</v>
      </c>
      <c r="B30" s="4" t="s">
        <v>62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</row>
    <row r="31" spans="1:10" s="5" customFormat="1" x14ac:dyDescent="0.25">
      <c r="A31" s="20" t="s">
        <v>55</v>
      </c>
      <c r="B31" s="4" t="s">
        <v>63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1" s="5" customFormat="1" x14ac:dyDescent="0.25">
      <c r="A33" s="6" t="s">
        <v>56</v>
      </c>
      <c r="B33" s="4" t="s">
        <v>64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1" s="5" customFormat="1" x14ac:dyDescent="0.25">
      <c r="A34" s="6" t="s">
        <v>1</v>
      </c>
      <c r="B34" s="4" t="s">
        <v>49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1:11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6" spans="1:11" s="4" customFormat="1" x14ac:dyDescent="0.25">
      <c r="A36" s="3"/>
      <c r="C36" s="3"/>
      <c r="D36" s="3"/>
      <c r="E36" s="3"/>
      <c r="F36" s="3"/>
      <c r="G36" s="3"/>
      <c r="H36" s="3"/>
      <c r="I36" s="3"/>
      <c r="J36" s="3"/>
    </row>
    <row r="37" spans="1:11" x14ac:dyDescent="0.25">
      <c r="A37" s="7" t="s">
        <v>72</v>
      </c>
      <c r="C37" s="59">
        <v>1.43</v>
      </c>
      <c r="D37" s="45"/>
      <c r="E37" s="45"/>
      <c r="F37" s="45"/>
      <c r="G37" s="45"/>
      <c r="H37" s="45"/>
      <c r="I37" s="45"/>
      <c r="J37" s="45"/>
      <c r="K37" s="4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3" customWidth="1"/>
    <col min="11" max="16384" width="9.140625" style="3"/>
  </cols>
  <sheetData>
    <row r="1" spans="1:10" s="1" customFormat="1" ht="50.1" customHeight="1" x14ac:dyDescent="0.25">
      <c r="A1" s="9" t="s">
        <v>98</v>
      </c>
      <c r="B1" s="10" t="s">
        <v>4</v>
      </c>
      <c r="C1" s="11">
        <v>2023</v>
      </c>
      <c r="D1" s="11">
        <v>2024</v>
      </c>
      <c r="E1" s="11">
        <v>2025</v>
      </c>
      <c r="F1" s="11">
        <v>2026</v>
      </c>
      <c r="G1" s="11">
        <v>2027</v>
      </c>
      <c r="H1" s="11">
        <v>2028</v>
      </c>
      <c r="I1" s="11">
        <v>2029</v>
      </c>
      <c r="J1" s="11">
        <v>2030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38.299999999999997</v>
      </c>
      <c r="D4" s="30">
        <v>38.299999999999997</v>
      </c>
      <c r="E4" s="30">
        <v>38.5</v>
      </c>
      <c r="F4" s="30">
        <v>38.5</v>
      </c>
      <c r="G4" s="30">
        <v>39.200000000000003</v>
      </c>
      <c r="H4" s="30">
        <v>39.200000000000003</v>
      </c>
      <c r="I4" s="30">
        <v>39.6</v>
      </c>
      <c r="J4" s="30">
        <v>39.799999999999997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38.299999999999997</v>
      </c>
      <c r="D7" s="32">
        <f t="shared" si="0"/>
        <v>38.299999999999997</v>
      </c>
      <c r="E7" s="32">
        <f t="shared" si="0"/>
        <v>38.5</v>
      </c>
      <c r="F7" s="32">
        <f t="shared" si="0"/>
        <v>38.5</v>
      </c>
      <c r="G7" s="32">
        <f t="shared" si="0"/>
        <v>39.200000000000003</v>
      </c>
      <c r="H7" s="32">
        <f t="shared" si="0"/>
        <v>39.200000000000003</v>
      </c>
      <c r="I7" s="32">
        <f t="shared" si="0"/>
        <v>39.6</v>
      </c>
      <c r="J7" s="32">
        <f t="shared" si="0"/>
        <v>39.799999999999997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0</v>
      </c>
      <c r="D10" s="36">
        <f t="shared" si="2"/>
        <v>0</v>
      </c>
      <c r="E10" s="36">
        <f t="shared" si="2"/>
        <v>0</v>
      </c>
      <c r="F10" s="36">
        <f t="shared" si="2"/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38.299999999999997</v>
      </c>
      <c r="D20" s="32">
        <f t="shared" si="4"/>
        <v>38.299999999999997</v>
      </c>
      <c r="E20" s="32">
        <f t="shared" si="4"/>
        <v>38.5</v>
      </c>
      <c r="F20" s="32">
        <f t="shared" si="4"/>
        <v>38.5</v>
      </c>
      <c r="G20" s="32">
        <f t="shared" si="4"/>
        <v>39.200000000000003</v>
      </c>
      <c r="H20" s="32">
        <f t="shared" si="4"/>
        <v>39.200000000000003</v>
      </c>
      <c r="I20" s="32">
        <f t="shared" si="4"/>
        <v>39.6</v>
      </c>
      <c r="J20" s="32">
        <f t="shared" si="4"/>
        <v>39.799999999999997</v>
      </c>
    </row>
    <row r="21" spans="1:10" s="5" customFormat="1" x14ac:dyDescent="0.25">
      <c r="A21" s="6" t="s">
        <v>50</v>
      </c>
      <c r="B21" s="4" t="s">
        <v>58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0</v>
      </c>
      <c r="D22" s="42">
        <f t="shared" si="5"/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2">
        <f t="shared" si="5"/>
        <v>0</v>
      </c>
      <c r="J22" s="42">
        <f t="shared" si="5"/>
        <v>0</v>
      </c>
    </row>
    <row r="23" spans="1:10" s="5" customFormat="1" x14ac:dyDescent="0.25">
      <c r="A23" s="20" t="s">
        <v>93</v>
      </c>
      <c r="B23" s="4" t="s">
        <v>66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  <row r="24" spans="1:10" s="5" customFormat="1" x14ac:dyDescent="0.25">
      <c r="A24" s="20" t="s">
        <v>94</v>
      </c>
      <c r="B24" s="4" t="s">
        <v>70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s="5" customFormat="1" x14ac:dyDescent="0.25">
      <c r="A25" s="20" t="s">
        <v>73</v>
      </c>
      <c r="B25" s="4" t="s">
        <v>71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1:10" s="5" customFormat="1" x14ac:dyDescent="0.25">
      <c r="A26" s="6" t="s">
        <v>3</v>
      </c>
      <c r="B26" s="4" t="s">
        <v>59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38.299999999999997</v>
      </c>
      <c r="D27" s="42">
        <f t="shared" si="6"/>
        <v>38.299999999999997</v>
      </c>
      <c r="E27" s="42">
        <f t="shared" si="6"/>
        <v>38.5</v>
      </c>
      <c r="F27" s="42">
        <f t="shared" si="6"/>
        <v>38.5</v>
      </c>
      <c r="G27" s="42">
        <f t="shared" si="6"/>
        <v>39.200000000000003</v>
      </c>
      <c r="H27" s="42">
        <f t="shared" si="6"/>
        <v>39.200000000000003</v>
      </c>
      <c r="I27" s="42">
        <f t="shared" si="6"/>
        <v>39.6</v>
      </c>
      <c r="J27" s="42">
        <f t="shared" si="6"/>
        <v>39.799999999999997</v>
      </c>
    </row>
    <row r="28" spans="1:10" s="5" customFormat="1" x14ac:dyDescent="0.25">
      <c r="A28" s="20" t="s">
        <v>53</v>
      </c>
      <c r="B28" s="4" t="s">
        <v>60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s="5" customFormat="1" x14ac:dyDescent="0.25">
      <c r="A29" s="20" t="s">
        <v>52</v>
      </c>
      <c r="B29" s="4" t="s">
        <v>61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s="5" customFormat="1" x14ac:dyDescent="0.25">
      <c r="A30" s="20" t="s">
        <v>54</v>
      </c>
      <c r="B30" s="4" t="s">
        <v>62</v>
      </c>
      <c r="C30" s="42">
        <v>38.299999999999997</v>
      </c>
      <c r="D30" s="42">
        <v>38.299999999999997</v>
      </c>
      <c r="E30" s="42">
        <v>38.5</v>
      </c>
      <c r="F30" s="42">
        <v>38.5</v>
      </c>
      <c r="G30" s="42">
        <v>39.200000000000003</v>
      </c>
      <c r="H30" s="42">
        <v>39.200000000000003</v>
      </c>
      <c r="I30" s="42">
        <v>39.6</v>
      </c>
      <c r="J30" s="42">
        <v>39.799999999999997</v>
      </c>
    </row>
    <row r="31" spans="1:10" s="5" customFormat="1" x14ac:dyDescent="0.25">
      <c r="A31" s="20" t="s">
        <v>55</v>
      </c>
      <c r="B31" s="4" t="s">
        <v>63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s="5" customFormat="1" x14ac:dyDescent="0.25">
      <c r="A34" s="6" t="s">
        <v>1</v>
      </c>
      <c r="B34" s="4" t="s">
        <v>49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1:10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6" spans="1:10" s="4" customFormat="1" x14ac:dyDescent="0.25">
      <c r="A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7" t="s">
        <v>72</v>
      </c>
      <c r="C37" s="59">
        <v>1.57</v>
      </c>
      <c r="D37" s="45"/>
      <c r="E37" s="45"/>
      <c r="F37" s="45"/>
      <c r="G37" s="45"/>
      <c r="H37" s="45"/>
      <c r="I37" s="45"/>
      <c r="J37" s="45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3" customWidth="1"/>
    <col min="11" max="16384" width="9.140625" style="3"/>
  </cols>
  <sheetData>
    <row r="1" spans="1:10" s="1" customFormat="1" ht="50.1" customHeight="1" x14ac:dyDescent="0.25">
      <c r="A1" s="9" t="s">
        <v>109</v>
      </c>
      <c r="B1" s="10" t="s">
        <v>4</v>
      </c>
      <c r="C1" s="11">
        <v>2023</v>
      </c>
      <c r="D1" s="11">
        <v>2024</v>
      </c>
      <c r="E1" s="11">
        <v>2025</v>
      </c>
      <c r="F1" s="11">
        <v>2026</v>
      </c>
      <c r="G1" s="11">
        <v>2027</v>
      </c>
      <c r="H1" s="11">
        <v>2028</v>
      </c>
      <c r="I1" s="11">
        <v>2029</v>
      </c>
      <c r="J1" s="11">
        <v>2030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f>ROUND((Бензин!C3*Бензин!$C$37+ДизТопливо!C3*ДизТопливо!$C$37+Мазут!C3*Мазут!$C$37+СПГ!C3*СПГ!$C$37),1)</f>
        <v>0</v>
      </c>
      <c r="D3" s="30">
        <f>ROUND((Бензин!D3*Бензин!$C$37+ДизТопливо!D3*ДизТопливо!$C$37+Мазут!D3*Мазут!$C$37+СПГ!D3*СПГ!$C$37),1)</f>
        <v>0</v>
      </c>
      <c r="E3" s="30">
        <f>ROUND((Бензин!E3*Бензин!$C$37+ДизТопливо!E3*ДизТопливо!$C$37+Мазут!E3*Мазут!$C$37+СПГ!E3*СПГ!$C$37),1)</f>
        <v>0</v>
      </c>
      <c r="F3" s="30">
        <f>ROUND((Бензин!F3*Бензин!$C$37+ДизТопливо!F3*ДизТопливо!$C$37+Мазут!F3*Мазут!$C$37+СПГ!F3*СПГ!$C$37),1)</f>
        <v>0</v>
      </c>
      <c r="G3" s="30">
        <f>ROUND((Бензин!G3*Бензин!$C$37+ДизТопливо!G3*ДизТопливо!$C$37+Мазут!G3*Мазут!$C$37+СПГ!G3*СПГ!$C$37),1)</f>
        <v>0</v>
      </c>
      <c r="H3" s="30">
        <f>ROUND((Бензин!H3*Бензин!$C$37+ДизТопливо!H3*ДизТопливо!$C$37+Мазут!H3*Мазут!$C$37+СПГ!H3*СПГ!$C$37),1)</f>
        <v>0</v>
      </c>
      <c r="I3" s="30">
        <f>ROUND((Бензин!I3*Бензин!$C$37+ДизТопливо!I3*ДизТопливо!$C$37+Мазут!I3*Мазут!$C$37+СПГ!I3*СПГ!$C$37),1)</f>
        <v>0</v>
      </c>
      <c r="J3" s="30">
        <f>ROUND((Бензин!J3*Бензин!$C$37+ДизТопливо!J3*ДизТопливо!$C$37+Мазут!J3*Мазут!$C$37+СПГ!J3*СПГ!$C$37),1)</f>
        <v>0</v>
      </c>
    </row>
    <row r="4" spans="1:10" x14ac:dyDescent="0.25">
      <c r="A4" s="7" t="s">
        <v>26</v>
      </c>
      <c r="B4" s="4" t="s">
        <v>16</v>
      </c>
      <c r="C4" s="30">
        <f>ROUNDUP((Бензин!C4*Бензин!$C$37+ДизТопливо!C4*ДизТопливо!$C$37+Мазут!C4*Мазут!$C$37+СПГ!C4*СПГ!$C$37),1)</f>
        <v>8954.5</v>
      </c>
      <c r="D4" s="30">
        <f>ROUND((Бензин!D4*Бензин!$C$37+ДизТопливо!D4*ДизТопливо!$C$37+Мазут!D4*Мазут!$C$37+СПГ!D4*СПГ!$C$37),1)</f>
        <v>8745</v>
      </c>
      <c r="E4" s="30">
        <f>ROUNDUP((Бензин!E4*Бензин!$C$37+ДизТопливо!E4*ДизТопливо!$C$37+Мазут!E4*Мазут!$C$37+СПГ!E4*СПГ!$C$37),1)</f>
        <v>7375.4000000000005</v>
      </c>
      <c r="F4" s="30">
        <f>ROUNDUP((Бензин!F4*Бензин!$C$37+ДизТопливо!F4*ДизТопливо!$C$37+Мазут!F4*Мазут!$C$37+СПГ!F4*СПГ!$C$37),1)</f>
        <v>7328.6</v>
      </c>
      <c r="G4" s="30">
        <f>ROUND((Бензин!G4*Бензин!$C$37+ДизТопливо!G4*ДизТопливо!$C$37+Мазут!G4*Мазут!$C$37+СПГ!G4*СПГ!$C$37),1)</f>
        <v>7355.4</v>
      </c>
      <c r="H4" s="30">
        <f>ROUND((Бензин!H4*Бензин!$C$37+ДизТопливо!H4*ДизТопливо!$C$37+Мазут!H4*Мазут!$C$37+СПГ!H4*СПГ!$C$37),1)</f>
        <v>7384.4</v>
      </c>
      <c r="I4" s="30">
        <f>ROUND((Бензин!I4*Бензин!$C$37+ДизТопливо!I4*ДизТопливо!$C$37+Мазут!I4*Мазут!$C$37+СПГ!I4*СПГ!$C$37),1)</f>
        <v>7362.5</v>
      </c>
      <c r="J4" s="30">
        <f>ROUND((Бензин!J4*Бензин!$C$37+ДизТопливо!J4*ДизТопливо!$C$37+Мазут!J4*Мазут!$C$37+СПГ!J4*СПГ!$C$37),1)</f>
        <v>7405.6</v>
      </c>
    </row>
    <row r="5" spans="1:10" x14ac:dyDescent="0.25">
      <c r="A5" s="7" t="s">
        <v>27</v>
      </c>
      <c r="B5" s="4" t="s">
        <v>17</v>
      </c>
      <c r="C5" s="30">
        <f>ROUND((Бензин!C5*Бензин!$C$37+ДизТопливо!C5*ДизТопливо!$C$37+Мазут!C5*Мазут!$C$37+СПГ!C5*СПГ!$C$37),1)</f>
        <v>0</v>
      </c>
      <c r="D5" s="30">
        <f>ROUND((Бензин!D5*Бензин!$C$37+ДизТопливо!D5*ДизТопливо!$C$37+Мазут!D5*Мазут!$C$37+СПГ!D5*СПГ!$C$37),1)</f>
        <v>0</v>
      </c>
      <c r="E5" s="30">
        <f>ROUND((Бензин!E5*Бензин!$C$37+ДизТопливо!E5*ДизТопливо!$C$37+Мазут!E5*Мазут!$C$37+СПГ!E5*СПГ!$C$37),1)</f>
        <v>0</v>
      </c>
      <c r="F5" s="30">
        <f>ROUND((Бензин!F5*Бензин!$C$37+ДизТопливо!F5*ДизТопливо!$C$37+Мазут!F5*Мазут!$C$37+СПГ!F5*СПГ!$C$37),1)</f>
        <v>0</v>
      </c>
      <c r="G5" s="30">
        <f>ROUND((Бензин!G5*Бензин!$C$37+ДизТопливо!G5*ДизТопливо!$C$37+Мазут!G5*Мазут!$C$37+СПГ!G5*СПГ!$C$37),1)</f>
        <v>0</v>
      </c>
      <c r="H5" s="30">
        <f>ROUND((Бензин!H5*Бензин!$C$37+ДизТопливо!H5*ДизТопливо!$C$37+Мазут!H5*Мазут!$C$37+СПГ!H5*СПГ!$C$37),1)</f>
        <v>0</v>
      </c>
      <c r="I5" s="30">
        <f>ROUND((Бензин!I5*Бензин!$C$37+ДизТопливо!I5*ДизТопливо!$C$37+Мазут!I5*Мазут!$C$37+СПГ!I5*СПГ!$C$37),1)</f>
        <v>0</v>
      </c>
      <c r="J5" s="30">
        <f>ROUND((Бензин!J5*Бензин!$C$37+ДизТопливо!J5*ДизТопливо!$C$37+Мазут!J5*Мазут!$C$37+СПГ!J5*СПГ!$C$37),1)</f>
        <v>0</v>
      </c>
    </row>
    <row r="6" spans="1:10" x14ac:dyDescent="0.25">
      <c r="A6" s="7" t="s">
        <v>2</v>
      </c>
      <c r="B6" s="4" t="s">
        <v>18</v>
      </c>
      <c r="C6" s="30">
        <f>ROUND((Бензин!C6*Бензин!$C$37+ДизТопливо!C6*ДизТопливо!$C$37+Мазут!C6*Мазут!$C$37+СПГ!C6*СПГ!$C$37),1)</f>
        <v>-232.8</v>
      </c>
      <c r="D6" s="30">
        <f>ROUND((Бензин!D6*Бензин!$C$37+ДизТопливо!D6*ДизТопливо!$C$37+Мазут!D6*Мазут!$C$37+СПГ!D6*СПГ!$C$37),1)</f>
        <v>-203.8</v>
      </c>
      <c r="E6" s="30">
        <f>ROUND((Бензин!E6*Бензин!$C$37+ДизТопливо!E6*ДизТопливо!$C$37+Мазут!E6*Мазут!$C$37+СПГ!E6*СПГ!$C$37),1)</f>
        <v>-191.9</v>
      </c>
      <c r="F6" s="30">
        <f>ROUND((Бензин!F6*Бензин!$C$37+ДизТопливо!F6*ДизТопливо!$C$37+Мазут!F6*Мазут!$C$37+СПГ!F6*СПГ!$C$37),1)</f>
        <v>-90.4</v>
      </c>
      <c r="G6" s="30">
        <f>ROUND((Бензин!G6*Бензин!$C$37+ДизТопливо!G6*ДизТопливо!$C$37+Мазут!G6*Мазут!$C$37+СПГ!G6*СПГ!$C$37),1)</f>
        <v>-90.4</v>
      </c>
      <c r="H6" s="30">
        <f>ROUND((Бензин!H6*Бензин!$C$37+ДизТопливо!H6*ДизТопливо!$C$37+Мазут!H6*Мазут!$C$37+СПГ!H6*СПГ!$C$37),1)</f>
        <v>-104.9</v>
      </c>
      <c r="I6" s="30">
        <f>ROUND((Бензин!I6*Бензин!$C$37+ДизТопливо!I6*ДизТопливо!$C$37+Мазут!I6*Мазут!$C$37+СПГ!I6*СПГ!$C$37),1)</f>
        <v>-65.900000000000006</v>
      </c>
      <c r="J6" s="30">
        <f>ROUND((Бензин!J6*Бензин!$C$37+ДизТопливо!J6*ДизТопливо!$C$37+Мазут!J6*Мазут!$C$37+СПГ!J6*СПГ!$C$37),1)</f>
        <v>-65.900000000000006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8721.7000000000007</v>
      </c>
      <c r="D7" s="32">
        <f t="shared" si="0"/>
        <v>8541.2000000000007</v>
      </c>
      <c r="E7" s="32">
        <f t="shared" si="0"/>
        <v>7183.5000000000009</v>
      </c>
      <c r="F7" s="32">
        <f t="shared" si="0"/>
        <v>7238.2000000000007</v>
      </c>
      <c r="G7" s="32">
        <f t="shared" si="0"/>
        <v>7265</v>
      </c>
      <c r="H7" s="32">
        <f t="shared" si="0"/>
        <v>7279.5</v>
      </c>
      <c r="I7" s="32">
        <f t="shared" si="0"/>
        <v>7296.6</v>
      </c>
      <c r="J7" s="32">
        <f t="shared" si="0"/>
        <v>7339.7000000000007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f>ROUND((Бензин!C9*Бензин!$C$37+ДизТопливо!C9*ДизТопливо!$C$37+Мазут!C9*Мазут!$C$37+СПГ!C9*СПГ!$C$37),1)</f>
        <v>0</v>
      </c>
      <c r="D9" s="34">
        <f>ROUND((Бензин!D9*Бензин!$C$37+ДизТопливо!D9*ДизТопливо!$C$37+Мазут!D9*Мазут!$C$37+СПГ!D9*СПГ!$C$37),1)</f>
        <v>0</v>
      </c>
      <c r="E9" s="34">
        <f>ROUND((Бензин!E9*Бензин!$C$37+ДизТопливо!E9*ДизТопливо!$C$37+Мазут!E9*Мазут!$C$37+СПГ!E9*СПГ!$C$37),1)</f>
        <v>0</v>
      </c>
      <c r="F9" s="34">
        <f>ROUND((Бензин!F9*Бензин!$C$37+ДизТопливо!F9*ДизТопливо!$C$37+Мазут!F9*Мазут!$C$37+СПГ!F9*СПГ!$C$37),1)</f>
        <v>0</v>
      </c>
      <c r="G9" s="34">
        <f>ROUND((Бензин!G9*Бензин!$C$37+ДизТопливо!G9*ДизТопливо!$C$37+Мазут!G9*Мазут!$C$37+СПГ!G9*СПГ!$C$37),1)</f>
        <v>0</v>
      </c>
      <c r="H9" s="34">
        <f>ROUND((Бензин!H9*Бензин!$C$37+ДизТопливо!H9*ДизТопливо!$C$37+Мазут!H9*Мазут!$C$37+СПГ!H9*СПГ!$C$37),1)</f>
        <v>0</v>
      </c>
      <c r="I9" s="34">
        <f>ROUND((Бензин!I9*Бензин!$C$37+ДизТопливо!I9*ДизТопливо!$C$37+Мазут!I9*Мазут!$C$37+СПГ!I9*СПГ!$C$37),1)</f>
        <v>0</v>
      </c>
      <c r="J9" s="34">
        <f>ROUND((Бензин!J9*Бензин!$C$37+ДизТопливо!J9*ДизТопливо!$C$37+Мазут!J9*Мазут!$C$37+СПГ!J9*СПГ!$C$37),1)</f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-1648.1</v>
      </c>
      <c r="D10" s="36">
        <f t="shared" si="2"/>
        <v>-1401.4</v>
      </c>
      <c r="E10" s="36">
        <f t="shared" si="2"/>
        <v>0</v>
      </c>
      <c r="F10" s="36">
        <f t="shared" si="2"/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</row>
    <row r="11" spans="1:10" x14ac:dyDescent="0.25">
      <c r="A11" s="20" t="s">
        <v>30</v>
      </c>
      <c r="B11" s="4" t="s">
        <v>31</v>
      </c>
      <c r="C11" s="41">
        <f>ROUND((Бензин!C11*Бензин!$C$37+ДизТопливо!C11*ДизТопливо!$C$37+Мазут!C11*Мазут!$C$37+СПГ!C11*СПГ!$C$37),1)</f>
        <v>0</v>
      </c>
      <c r="D11" s="41">
        <f>ROUND((Бензин!D11*Бензин!$C$37+ДизТопливо!D11*ДизТопливо!$C$37+Мазут!D11*Мазут!$C$37+СПГ!D11*СПГ!$C$37),1)</f>
        <v>0</v>
      </c>
      <c r="E11" s="41">
        <f>ROUND((Бензин!E11*Бензин!$C$37+ДизТопливо!E11*ДизТопливо!$C$37+Мазут!E11*Мазут!$C$37+СПГ!E11*СПГ!$C$37),1)</f>
        <v>0</v>
      </c>
      <c r="F11" s="41">
        <f>ROUND((Бензин!F11*Бензин!$C$37+ДизТопливо!F11*ДизТопливо!$C$37+Мазут!F11*Мазут!$C$37+СПГ!F11*СПГ!$C$37),1)</f>
        <v>0</v>
      </c>
      <c r="G11" s="41">
        <f>ROUND((Бензин!G11*Бензин!$C$37+ДизТопливо!G11*ДизТопливо!$C$37+Мазут!G11*Мазут!$C$37+СПГ!G11*СПГ!$C$37),1)</f>
        <v>0</v>
      </c>
      <c r="H11" s="41">
        <f>ROUND((Бензин!H11*Бензин!$C$37+ДизТопливо!H11*ДизТопливо!$C$37+Мазут!H11*Мазут!$C$37+СПГ!H11*СПГ!$C$37),1)</f>
        <v>0</v>
      </c>
      <c r="I11" s="41">
        <f>ROUND((Бензин!I11*Бензин!$C$37+ДизТопливо!I11*ДизТопливо!$C$37+Мазут!I11*Мазут!$C$37+СПГ!I11*СПГ!$C$37),1)</f>
        <v>0</v>
      </c>
      <c r="J11" s="41">
        <f>ROUND((Бензин!J11*Бензин!$C$37+ДизТопливо!J11*ДизТопливо!$C$37+Мазут!J11*Мазут!$C$37+СПГ!J11*СПГ!$C$37),1)</f>
        <v>0</v>
      </c>
    </row>
    <row r="12" spans="1:10" x14ac:dyDescent="0.25">
      <c r="A12" s="20" t="s">
        <v>32</v>
      </c>
      <c r="B12" s="4" t="s">
        <v>33</v>
      </c>
      <c r="C12" s="41">
        <f>ROUND((Бензин!C12*Бензин!$C$37+ДизТопливо!C12*ДизТопливо!$C$37+Мазут!C12*Мазут!$C$37+СПГ!C12*СПГ!$C$37),1)</f>
        <v>-1648.1</v>
      </c>
      <c r="D12" s="41">
        <f>ROUND((Бензин!D12*Бензин!$C$37+ДизТопливо!D12*ДизТопливо!$C$37+Мазут!D12*Мазут!$C$37+СПГ!D12*СПГ!$C$37),1)</f>
        <v>-1401.4</v>
      </c>
      <c r="E12" s="41">
        <f>ROUND((Бензин!E12*Бензин!$C$37+ДизТопливо!E12*ДизТопливо!$C$37+Мазут!E12*Мазут!$C$37+СПГ!E12*СПГ!$C$37),1)</f>
        <v>0</v>
      </c>
      <c r="F12" s="41">
        <f>ROUND((Бензин!F12*Бензин!$C$37+ДизТопливо!F12*ДизТопливо!$C$37+Мазут!F12*Мазут!$C$37+СПГ!F12*СПГ!$C$37),1)</f>
        <v>0</v>
      </c>
      <c r="G12" s="41">
        <f>ROUND((Бензин!G12*Бензин!$C$37+ДизТопливо!G12*ДизТопливо!$C$37+Мазут!G12*Мазут!$C$37+СПГ!G12*СПГ!$C$37),1)</f>
        <v>0</v>
      </c>
      <c r="H12" s="41">
        <f>ROUND((Бензин!H12*Бензин!$C$37+ДизТопливо!H12*ДизТопливо!$C$37+Мазут!H12*Мазут!$C$37+СПГ!H12*СПГ!$C$37),1)</f>
        <v>0</v>
      </c>
      <c r="I12" s="41">
        <f>ROUND((Бензин!I12*Бензин!$C$37+ДизТопливо!I12*ДизТопливо!$C$37+Мазут!I12*Мазут!$C$37+СПГ!I12*СПГ!$C$37),1)</f>
        <v>0</v>
      </c>
      <c r="J12" s="41">
        <f>ROUND((Бензин!J12*Бензин!$C$37+ДизТопливо!J12*ДизТопливо!$C$37+Мазут!J12*Мазут!$C$37+СПГ!J12*СПГ!$C$37),1)</f>
        <v>0</v>
      </c>
    </row>
    <row r="13" spans="1:10" x14ac:dyDescent="0.25">
      <c r="A13" s="20" t="s">
        <v>34</v>
      </c>
      <c r="B13" s="4" t="s">
        <v>35</v>
      </c>
      <c r="C13" s="41">
        <f>ROUND((Бензин!C13*Бензин!$C$37+ДизТопливо!C13*ДизТопливо!$C$37+Мазут!C13*Мазут!$C$37+СПГ!C13*СПГ!$C$37),1)</f>
        <v>0</v>
      </c>
      <c r="D13" s="41">
        <f>ROUND((Бензин!D13*Бензин!$C$37+ДизТопливо!D13*ДизТопливо!$C$37+Мазут!D13*Мазут!$C$37+СПГ!D13*СПГ!$C$37),1)</f>
        <v>0</v>
      </c>
      <c r="E13" s="41">
        <f>ROUND((Бензин!E13*Бензин!$C$37+ДизТопливо!E13*ДизТопливо!$C$37+Мазут!E13*Мазут!$C$37+СПГ!E13*СПГ!$C$37),1)</f>
        <v>0</v>
      </c>
      <c r="F13" s="41">
        <f>ROUND((Бензин!F13*Бензин!$C$37+ДизТопливо!F13*ДизТопливо!$C$37+Мазут!F13*Мазут!$C$37+СПГ!F13*СПГ!$C$37),1)</f>
        <v>0</v>
      </c>
      <c r="G13" s="41">
        <f>ROUND((Бензин!G13*Бензин!$C$37+ДизТопливо!G13*ДизТопливо!$C$37+Мазут!G13*Мазут!$C$37+СПГ!G13*СПГ!$C$37),1)</f>
        <v>0</v>
      </c>
      <c r="H13" s="41">
        <f>ROUND((Бензин!H13*Бензин!$C$37+ДизТопливо!H13*ДизТопливо!$C$37+Мазут!H13*Мазут!$C$37+СПГ!H13*СПГ!$C$37),1)</f>
        <v>0</v>
      </c>
      <c r="I13" s="41">
        <f>ROUND((Бензин!I13*Бензин!$C$37+ДизТопливо!I13*ДизТопливо!$C$37+Мазут!I13*Мазут!$C$37+СПГ!I13*СПГ!$C$37),1)</f>
        <v>0</v>
      </c>
      <c r="J13" s="41">
        <f>ROUND((Бензин!J13*Бензин!$C$37+ДизТопливо!J13*ДизТопливо!$C$37+Мазут!J13*Мазут!$C$37+СПГ!J13*СПГ!$C$37),1)</f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41">
        <f>ROUND((Бензин!C15*Бензин!$C$37+ДизТопливо!C15*ДизТопливо!$C$37+Мазут!C15*Мазут!$C$37+СПГ!C15*СПГ!$C$37),1)</f>
        <v>0</v>
      </c>
      <c r="D15" s="41">
        <f>ROUND((Бензин!D15*Бензин!$C$37+ДизТопливо!D15*ДизТопливо!$C$37+Мазут!D15*Мазут!$C$37+СПГ!D15*СПГ!$C$37),1)</f>
        <v>0</v>
      </c>
      <c r="E15" s="41">
        <f>ROUND((Бензин!E15*Бензин!$C$37+ДизТопливо!E15*ДизТопливо!$C$37+Мазут!E15*Мазут!$C$37+СПГ!E15*СПГ!$C$37),1)</f>
        <v>0</v>
      </c>
      <c r="F15" s="41">
        <f>ROUND((Бензин!F15*Бензин!$C$37+ДизТопливо!F15*ДизТопливо!$C$37+Мазут!F15*Мазут!$C$37+СПГ!F15*СПГ!$C$37),1)</f>
        <v>0</v>
      </c>
      <c r="G15" s="41">
        <f>ROUND((Бензин!G15*Бензин!$C$37+ДизТопливо!G15*ДизТопливо!$C$37+Мазут!G15*Мазут!$C$37+СПГ!G15*СПГ!$C$37),1)</f>
        <v>0</v>
      </c>
      <c r="H15" s="41">
        <f>ROUND((Бензин!H15*Бензин!$C$37+ДизТопливо!H15*ДизТопливо!$C$37+Мазут!H15*Мазут!$C$37+СПГ!H15*СПГ!$C$37),1)</f>
        <v>0</v>
      </c>
      <c r="I15" s="41">
        <f>ROUND((Бензин!I15*Бензин!$C$37+ДизТопливо!I15*ДизТопливо!$C$37+Мазут!I15*Мазут!$C$37+СПГ!I15*СПГ!$C$37),1)</f>
        <v>0</v>
      </c>
      <c r="J15" s="41">
        <f>ROUND((Бензин!J15*Бензин!$C$37+ДизТопливо!J15*ДизТопливо!$C$37+Мазут!J15*Мазут!$C$37+СПГ!J15*СПГ!$C$37),1)</f>
        <v>0</v>
      </c>
    </row>
    <row r="16" spans="1:10" x14ac:dyDescent="0.25">
      <c r="A16" s="20" t="s">
        <v>37</v>
      </c>
      <c r="B16" s="4" t="s">
        <v>38</v>
      </c>
      <c r="C16" s="41">
        <f>ROUND((Бензин!C16*Бензин!$C$37+ДизТопливо!C16*ДизТопливо!$C$37+Мазут!C16*Мазут!$C$37+СПГ!C16*СПГ!$C$37),1)</f>
        <v>0</v>
      </c>
      <c r="D16" s="41">
        <f>ROUND((Бензин!D16*Бензин!$C$37+ДизТопливо!D16*ДизТопливо!$C$37+Мазут!D16*Мазут!$C$37+СПГ!D16*СПГ!$C$37),1)</f>
        <v>0</v>
      </c>
      <c r="E16" s="41">
        <f>ROUND((Бензин!E16*Бензин!$C$37+ДизТопливо!E16*ДизТопливо!$C$37+Мазут!E16*Мазут!$C$37+СПГ!E16*СПГ!$C$37),1)</f>
        <v>0</v>
      </c>
      <c r="F16" s="41">
        <f>ROUND((Бензин!F16*Бензин!$C$37+ДизТопливо!F16*ДизТопливо!$C$37+Мазут!F16*Мазут!$C$37+СПГ!F16*СПГ!$C$37),1)</f>
        <v>0</v>
      </c>
      <c r="G16" s="41">
        <f>ROUND((Бензин!G16*Бензин!$C$37+ДизТопливо!G16*ДизТопливо!$C$37+Мазут!G16*Мазут!$C$37+СПГ!G16*СПГ!$C$37),1)</f>
        <v>0</v>
      </c>
      <c r="H16" s="41">
        <f>ROUND((Бензин!H16*Бензин!$C$37+ДизТопливо!H16*ДизТопливо!$C$37+Мазут!H16*Мазут!$C$37+СПГ!H16*СПГ!$C$37),1)</f>
        <v>0</v>
      </c>
      <c r="I16" s="41">
        <f>ROUND((Бензин!I16*Бензин!$C$37+ДизТопливо!I16*ДизТопливо!$C$37+Мазут!I16*Мазут!$C$37+СПГ!I16*СПГ!$C$37),1)</f>
        <v>0</v>
      </c>
      <c r="J16" s="41">
        <f>ROUND((Бензин!J16*Бензин!$C$37+ДизТопливо!J16*ДизТопливо!$C$37+Мазут!J16*Мазут!$C$37+СПГ!J16*СПГ!$C$37),1)</f>
        <v>0</v>
      </c>
    </row>
    <row r="17" spans="1:10" x14ac:dyDescent="0.25">
      <c r="A17" s="20" t="s">
        <v>39</v>
      </c>
      <c r="B17" s="4" t="s">
        <v>40</v>
      </c>
      <c r="C17" s="41">
        <f>ROUND((Бензин!C17*Бензин!$C$37+ДизТопливо!C17*ДизТопливо!$C$37+Мазут!C17*Мазут!$C$37+СПГ!C17*СПГ!$C$37),1)</f>
        <v>0</v>
      </c>
      <c r="D17" s="41">
        <f>ROUND((Бензин!D17*Бензин!$C$37+ДизТопливо!D17*ДизТопливо!$C$37+Мазут!D17*Мазут!$C$37+СПГ!D17*СПГ!$C$37),1)</f>
        <v>0</v>
      </c>
      <c r="E17" s="41">
        <f>ROUND((Бензин!E17*Бензин!$C$37+ДизТопливо!E17*ДизТопливо!$C$37+Мазут!E17*Мазут!$C$37+СПГ!E17*СПГ!$C$37),1)</f>
        <v>0</v>
      </c>
      <c r="F17" s="41">
        <f>ROUND((Бензин!F17*Бензин!$C$37+ДизТопливо!F17*ДизТопливо!$C$37+Мазут!F17*Мазут!$C$37+СПГ!F17*СПГ!$C$37),1)</f>
        <v>0</v>
      </c>
      <c r="G17" s="41">
        <f>ROUND((Бензин!G17*Бензин!$C$37+ДизТопливо!G17*ДизТопливо!$C$37+Мазут!G17*Мазут!$C$37+СПГ!G17*СПГ!$C$37),1)</f>
        <v>0</v>
      </c>
      <c r="H17" s="41">
        <f>ROUND((Бензин!H17*Бензин!$C$37+ДизТопливо!H17*ДизТопливо!$C$37+Мазут!H17*Мазут!$C$37+СПГ!H17*СПГ!$C$37),1)</f>
        <v>0</v>
      </c>
      <c r="I17" s="41">
        <f>ROUND((Бензин!I17*Бензин!$C$37+ДизТопливо!I17*ДизТопливо!$C$37+Мазут!I17*Мазут!$C$37+СПГ!I17*СПГ!$C$37),1)</f>
        <v>0</v>
      </c>
      <c r="J17" s="41">
        <f>ROUND((Бензин!J17*Бензин!$C$37+ДизТопливо!J17*ДизТопливо!$C$37+Мазут!J17*Мазут!$C$37+СПГ!J17*СПГ!$C$37),1)</f>
        <v>0</v>
      </c>
    </row>
    <row r="18" spans="1:10" s="5" customFormat="1" x14ac:dyDescent="0.25">
      <c r="A18" s="14" t="s">
        <v>41</v>
      </c>
      <c r="B18" s="15" t="s">
        <v>24</v>
      </c>
      <c r="C18" s="32">
        <f>ROUND((Бензин!C18*Бензин!$C$37+ДизТопливо!C18*ДизТопливо!$C$37+Мазут!C18*Мазут!$C$37+СПГ!C18*СПГ!$C$37),1)</f>
        <v>0</v>
      </c>
      <c r="D18" s="32">
        <f>ROUND((Бензин!D18*Бензин!$C$37+ДизТопливо!D18*ДизТопливо!$C$37+Мазут!D18*Мазут!$C$37+СПГ!D18*СПГ!$C$37),1)</f>
        <v>0</v>
      </c>
      <c r="E18" s="32">
        <f>ROUND((Бензин!E18*Бензин!$C$37+ДизТопливо!E18*ДизТопливо!$C$37+Мазут!E18*Мазут!$C$37+СПГ!E18*СПГ!$C$37),1)</f>
        <v>0</v>
      </c>
      <c r="F18" s="32">
        <f>ROUND((Бензин!F18*Бензин!$C$37+ДизТопливо!F18*ДизТопливо!$C$37+Мазут!F18*Мазут!$C$37+СПГ!F18*СПГ!$C$37),1)</f>
        <v>0</v>
      </c>
      <c r="G18" s="32">
        <f>ROUND((Бензин!G18*Бензин!$C$37+ДизТопливо!G18*ДизТопливо!$C$37+Мазут!G18*Мазут!$C$37+СПГ!G18*СПГ!$C$37),1)</f>
        <v>0</v>
      </c>
      <c r="H18" s="32">
        <f>ROUND((Бензин!H18*Бензин!$C$37+ДизТопливо!H18*ДизТопливо!$C$37+Мазут!H18*Мазут!$C$37+СПГ!H18*СПГ!$C$37),1)</f>
        <v>0</v>
      </c>
      <c r="I18" s="32">
        <f>ROUND((Бензин!I18*Бензин!$C$37+ДизТопливо!I18*ДизТопливо!$C$37+Мазут!I18*Мазут!$C$37+СПГ!I18*СПГ!$C$37),1)</f>
        <v>0</v>
      </c>
      <c r="J18" s="32">
        <f>ROUND((Бензин!J18*Бензин!$C$37+ДизТопливо!J18*ДизТопливо!$C$37+Мазут!J18*Мазут!$C$37+СПГ!J18*СПГ!$C$37),1)</f>
        <v>0</v>
      </c>
    </row>
    <row r="19" spans="1:10" s="5" customFormat="1" x14ac:dyDescent="0.25">
      <c r="A19" s="21" t="s">
        <v>42</v>
      </c>
      <c r="B19" s="22" t="s">
        <v>43</v>
      </c>
      <c r="C19" s="37">
        <f>ROUND((Бензин!C19*Бензин!$C$37+ДизТопливо!C19*ДизТопливо!$C$37+Мазут!C19*Мазут!$C$37+СПГ!C19*СПГ!$C$37),1)</f>
        <v>0</v>
      </c>
      <c r="D19" s="37">
        <f>ROUND((Бензин!D19*Бензин!$C$37+ДизТопливо!D19*ДизТопливо!$C$37+Мазут!D19*Мазут!$C$37+СПГ!D19*СПГ!$C$37),1)</f>
        <v>0</v>
      </c>
      <c r="E19" s="37">
        <f>ROUND((Бензин!E19*Бензин!$C$37+ДизТопливо!E19*ДизТопливо!$C$37+Мазут!E19*Мазут!$C$37+СПГ!E19*СПГ!$C$37),1)</f>
        <v>0</v>
      </c>
      <c r="F19" s="37">
        <f>ROUND((Бензин!F19*Бензин!$C$37+ДизТопливо!F19*ДизТопливо!$C$37+Мазут!F19*Мазут!$C$37+СПГ!F19*СПГ!$C$37),1)</f>
        <v>0</v>
      </c>
      <c r="G19" s="37">
        <f>ROUND((Бензин!G19*Бензин!$C$37+ДизТопливо!G19*ДизТопливо!$C$37+Мазут!G19*Мазут!$C$37+СПГ!G19*СПГ!$C$37),1)</f>
        <v>0</v>
      </c>
      <c r="H19" s="37">
        <f>ROUND((Бензин!H19*Бензин!$C$37+ДизТопливо!H19*ДизТопливо!$C$37+Мазут!H19*Мазут!$C$37+СПГ!H19*СПГ!$C$37),1)</f>
        <v>0</v>
      </c>
      <c r="I19" s="37">
        <f>ROUND((Бензин!I19*Бензин!$C$37+ДизТопливо!I19*ДизТопливо!$C$37+Мазут!I19*Мазут!$C$37+СПГ!I19*СПГ!$C$37),1)</f>
        <v>0</v>
      </c>
      <c r="J19" s="37">
        <f>ROUND((Бензин!J19*Бензин!$C$37+ДизТопливо!J19*ДизТопливо!$C$37+Мазут!J19*Мазут!$C$37+СПГ!J19*СПГ!$C$37),1)</f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7073.5999999999995</v>
      </c>
      <c r="D20" s="32">
        <f t="shared" si="4"/>
        <v>7139.8</v>
      </c>
      <c r="E20" s="32">
        <f t="shared" si="4"/>
        <v>7183.5</v>
      </c>
      <c r="F20" s="32">
        <f t="shared" si="4"/>
        <v>7238.2</v>
      </c>
      <c r="G20" s="32">
        <f t="shared" si="4"/>
        <v>7265</v>
      </c>
      <c r="H20" s="32">
        <f t="shared" si="4"/>
        <v>7279.5</v>
      </c>
      <c r="I20" s="32">
        <f t="shared" si="4"/>
        <v>7296.5999999999995</v>
      </c>
      <c r="J20" s="32">
        <f t="shared" si="4"/>
        <v>7339.7</v>
      </c>
    </row>
    <row r="21" spans="1:10" s="5" customFormat="1" x14ac:dyDescent="0.25">
      <c r="A21" s="6" t="s">
        <v>50</v>
      </c>
      <c r="B21" s="4" t="s">
        <v>58</v>
      </c>
      <c r="C21" s="42">
        <f>ROUND((Бензин!C21*Бензин!$C$37+ДизТопливо!C21*ДизТопливо!$C$37+Мазут!C21*Мазут!$C$37+СПГ!C21*СПГ!$C$37),1)</f>
        <v>0</v>
      </c>
      <c r="D21" s="42">
        <f>ROUND((Бензин!D21*Бензин!$C$37+ДизТопливо!D21*ДизТопливо!$C$37+Мазут!D21*Мазут!$C$37+СПГ!D21*СПГ!$C$37),1)</f>
        <v>0</v>
      </c>
      <c r="E21" s="42">
        <f>ROUND((Бензин!E21*Бензин!$C$37+ДизТопливо!E21*ДизТопливо!$C$37+Мазут!E21*Мазут!$C$37+СПГ!E21*СПГ!$C$37),1)</f>
        <v>0</v>
      </c>
      <c r="F21" s="42">
        <f>ROUND((Бензин!F21*Бензин!$C$37+ДизТопливо!F21*ДизТопливо!$C$37+Мазут!F21*Мазут!$C$37+СПГ!F21*СПГ!$C$37),1)</f>
        <v>0</v>
      </c>
      <c r="G21" s="42">
        <f>ROUND((Бензин!G21*Бензин!$C$37+ДизТопливо!G21*ДизТопливо!$C$37+Мазут!G21*Мазут!$C$37+СПГ!G21*СПГ!$C$37),1)</f>
        <v>0</v>
      </c>
      <c r="H21" s="42">
        <f>ROUND((Бензин!H21*Бензин!$C$37+ДизТопливо!H21*ДизТопливо!$C$37+Мазут!H21*Мазут!$C$37+СПГ!H21*СПГ!$C$37),1)</f>
        <v>0</v>
      </c>
      <c r="I21" s="42">
        <f>ROUND((Бензин!I21*Бензин!$C$37+ДизТопливо!I21*ДизТопливо!$C$37+Мазут!I21*Мазут!$C$37+СПГ!I21*СПГ!$C$37),1)</f>
        <v>0</v>
      </c>
      <c r="J21" s="42">
        <f>ROUND((Бензин!J21*Бензин!$C$37+ДизТопливо!J21*ДизТопливо!$C$37+Мазут!J21*Мазут!$C$37+СПГ!J21*СПГ!$C$37),1)</f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17.7</v>
      </c>
      <c r="D22" s="42">
        <f t="shared" si="5"/>
        <v>18.3</v>
      </c>
      <c r="E22" s="42">
        <f t="shared" si="5"/>
        <v>18.3</v>
      </c>
      <c r="F22" s="42">
        <f t="shared" si="5"/>
        <v>19</v>
      </c>
      <c r="G22" s="42">
        <f t="shared" si="5"/>
        <v>19</v>
      </c>
      <c r="H22" s="42">
        <f t="shared" si="5"/>
        <v>19.399999999999999</v>
      </c>
      <c r="I22" s="42">
        <f t="shared" si="5"/>
        <v>19.399999999999999</v>
      </c>
      <c r="J22" s="42">
        <f t="shared" si="5"/>
        <v>20</v>
      </c>
    </row>
    <row r="23" spans="1:10" s="5" customFormat="1" x14ac:dyDescent="0.25">
      <c r="A23" s="20" t="s">
        <v>93</v>
      </c>
      <c r="B23" s="4" t="s">
        <v>66</v>
      </c>
      <c r="C23" s="42">
        <f>ROUND((Бензин!C23*Бензин!$C$37+ДизТопливо!C23*ДизТопливо!$C$37+Мазут!C23*Мазут!$C$37+СПГ!C23*СПГ!$C$37),1)</f>
        <v>0</v>
      </c>
      <c r="D23" s="42">
        <f>ROUND((Бензин!D23*Бензин!$C$37+ДизТопливо!D23*ДизТопливо!$C$37+Мазут!D23*Мазут!$C$37+СПГ!D23*СПГ!$C$37),1)</f>
        <v>0</v>
      </c>
      <c r="E23" s="42">
        <f>ROUND((Бензин!E23*Бензин!$C$37+ДизТопливо!E23*ДизТопливо!$C$37+Мазут!E23*Мазут!$C$37+СПГ!E23*СПГ!$C$37),1)</f>
        <v>0</v>
      </c>
      <c r="F23" s="42">
        <f>ROUND((Бензин!F23*Бензин!$C$37+ДизТопливо!F23*ДизТопливо!$C$37+Мазут!F23*Мазут!$C$37+СПГ!F23*СПГ!$C$37),1)</f>
        <v>0</v>
      </c>
      <c r="G23" s="42">
        <f>ROUND((Бензин!G23*Бензин!$C$37+ДизТопливо!G23*ДизТопливо!$C$37+Мазут!G23*Мазут!$C$37+СПГ!G23*СПГ!$C$37),1)</f>
        <v>0</v>
      </c>
      <c r="H23" s="42">
        <f>ROUND((Бензин!H23*Бензин!$C$37+ДизТопливо!H23*ДизТопливо!$C$37+Мазут!H23*Мазут!$C$37+СПГ!H23*СПГ!$C$37),1)</f>
        <v>0</v>
      </c>
      <c r="I23" s="42">
        <f>ROUND((Бензин!I23*Бензин!$C$37+ДизТопливо!I23*ДизТопливо!$C$37+Мазут!I23*Мазут!$C$37+СПГ!I23*СПГ!$C$37),1)</f>
        <v>0</v>
      </c>
      <c r="J23" s="42">
        <f>ROUND((Бензин!J23*Бензин!$C$37+ДизТопливо!J23*ДизТопливо!$C$37+Мазут!J23*Мазут!$C$37+СПГ!J23*СПГ!$C$37),1)</f>
        <v>0</v>
      </c>
    </row>
    <row r="24" spans="1:10" s="5" customFormat="1" x14ac:dyDescent="0.25">
      <c r="A24" s="20" t="s">
        <v>94</v>
      </c>
      <c r="B24" s="4" t="s">
        <v>70</v>
      </c>
      <c r="C24" s="42">
        <f>ROUND((Бензин!C24*Бензин!$C$37+ДизТопливо!C24*ДизТопливо!$C$37+Мазут!C24*Мазут!$C$37+СПГ!C24*СПГ!$C$37),1)</f>
        <v>0</v>
      </c>
      <c r="D24" s="42">
        <f>ROUND((Бензин!D24*Бензин!$C$37+ДизТопливо!D24*ДизТопливо!$C$37+Мазут!D24*Мазут!$C$37+СПГ!D24*СПГ!$C$37),1)</f>
        <v>0</v>
      </c>
      <c r="E24" s="42">
        <f>ROUND((Бензин!E24*Бензин!$C$37+ДизТопливо!E24*ДизТопливо!$C$37+Мазут!E24*Мазут!$C$37+СПГ!E24*СПГ!$C$37),1)</f>
        <v>0</v>
      </c>
      <c r="F24" s="42">
        <f>ROUND((Бензин!F24*Бензин!$C$37+ДизТопливо!F24*ДизТопливо!$C$37+Мазут!F24*Мазут!$C$37+СПГ!F24*СПГ!$C$37),1)</f>
        <v>0</v>
      </c>
      <c r="G24" s="42">
        <f>ROUND((Бензин!G24*Бензин!$C$37+ДизТопливо!G24*ДизТопливо!$C$37+Мазут!G24*Мазут!$C$37+СПГ!G24*СПГ!$C$37),1)</f>
        <v>0</v>
      </c>
      <c r="H24" s="42">
        <f>ROUND((Бензин!H24*Бензин!$C$37+ДизТопливо!H24*ДизТопливо!$C$37+Мазут!H24*Мазут!$C$37+СПГ!H24*СПГ!$C$37),1)</f>
        <v>0</v>
      </c>
      <c r="I24" s="42">
        <f>ROUND((Бензин!I24*Бензин!$C$37+ДизТопливо!I24*ДизТопливо!$C$37+Мазут!I24*Мазут!$C$37+СПГ!I24*СПГ!$C$37),1)</f>
        <v>0</v>
      </c>
      <c r="J24" s="42">
        <f>ROUND((Бензин!J24*Бензин!$C$37+ДизТопливо!J24*ДизТопливо!$C$37+Мазут!J24*Мазут!$C$37+СПГ!J24*СПГ!$C$37),1)</f>
        <v>0</v>
      </c>
    </row>
    <row r="25" spans="1:10" s="5" customFormat="1" x14ac:dyDescent="0.25">
      <c r="A25" s="20" t="s">
        <v>73</v>
      </c>
      <c r="B25" s="4" t="s">
        <v>71</v>
      </c>
      <c r="C25" s="42">
        <f>ROUND((Бензин!C25*Бензин!$C$37+ДизТопливо!C25*ДизТопливо!$C$37+Мазут!C25*Мазут!$C$37+СПГ!C25*СПГ!$C$37),1)</f>
        <v>17.7</v>
      </c>
      <c r="D25" s="42">
        <f>ROUND((Бензин!D25*Бензин!$C$37+ДизТопливо!D25*ДизТопливо!$C$37+Мазут!D25*Мазут!$C$37+СПГ!D25*СПГ!$C$37),1)</f>
        <v>18.3</v>
      </c>
      <c r="E25" s="42">
        <f>ROUND((Бензин!E25*Бензин!$C$37+ДизТопливо!E25*ДизТопливо!$C$37+Мазут!E25*Мазут!$C$37+СПГ!E25*СПГ!$C$37),1)</f>
        <v>18.3</v>
      </c>
      <c r="F25" s="42">
        <f>ROUND((Бензин!F25*Бензин!$C$37+ДизТопливо!F25*ДизТопливо!$C$37+Мазут!F25*Мазут!$C$37+СПГ!F25*СПГ!$C$37),1)</f>
        <v>19</v>
      </c>
      <c r="G25" s="42">
        <f>ROUND((Бензин!G25*Бензин!$C$37+ДизТопливо!G25*ДизТопливо!$C$37+Мазут!G25*Мазут!$C$37+СПГ!G25*СПГ!$C$37),1)</f>
        <v>19</v>
      </c>
      <c r="H25" s="42">
        <f>ROUND((Бензин!H25*Бензин!$C$37+ДизТопливо!H25*ДизТопливо!$C$37+Мазут!H25*Мазут!$C$37+СПГ!H25*СПГ!$C$37),1)</f>
        <v>19.399999999999999</v>
      </c>
      <c r="I25" s="42">
        <f>ROUND((Бензин!I25*Бензин!$C$37+ДизТопливо!I25*ДизТопливо!$C$37+Мазут!I25*Мазут!$C$37+СПГ!I25*СПГ!$C$37),1)</f>
        <v>19.399999999999999</v>
      </c>
      <c r="J25" s="42">
        <f>ROUND((Бензин!J25*Бензин!$C$37+ДизТопливо!J25*ДизТопливо!$C$37+Мазут!J25*Мазут!$C$37+СПГ!J25*СПГ!$C$37),1)</f>
        <v>20</v>
      </c>
    </row>
    <row r="26" spans="1:10" s="5" customFormat="1" x14ac:dyDescent="0.25">
      <c r="A26" s="6" t="s">
        <v>3</v>
      </c>
      <c r="B26" s="4" t="s">
        <v>59</v>
      </c>
      <c r="C26" s="42">
        <f>ROUND((Бензин!C26*Бензин!$C$37+ДизТопливо!C26*ДизТопливо!$C$37+Мазут!C26*Мазут!$C$37+СПГ!C26*СПГ!$C$37),1)</f>
        <v>0</v>
      </c>
      <c r="D26" s="42">
        <f>ROUND((Бензин!D26*Бензин!$C$37+ДизТопливо!D26*ДизТопливо!$C$37+Мазут!D26*Мазут!$C$37+СПГ!D26*СПГ!$C$37),1)</f>
        <v>0</v>
      </c>
      <c r="E26" s="42">
        <f>ROUND((Бензин!E26*Бензин!$C$37+ДизТопливо!E26*ДизТопливо!$C$37+Мазут!E26*Мазут!$C$37+СПГ!E26*СПГ!$C$37),1)</f>
        <v>0</v>
      </c>
      <c r="F26" s="42">
        <f>ROUND((Бензин!F26*Бензин!$C$37+ДизТопливо!F26*ДизТопливо!$C$37+Мазут!F26*Мазут!$C$37+СПГ!F26*СПГ!$C$37),1)</f>
        <v>0</v>
      </c>
      <c r="G26" s="42">
        <f>ROUND((Бензин!G26*Бензин!$C$37+ДизТопливо!G26*ДизТопливо!$C$37+Мазут!G26*Мазут!$C$37+СПГ!G26*СПГ!$C$37),1)</f>
        <v>0</v>
      </c>
      <c r="H26" s="42">
        <f>ROUND((Бензин!H26*Бензин!$C$37+ДизТопливо!H26*ДизТопливо!$C$37+Мазут!H26*Мазут!$C$37+СПГ!H26*СПГ!$C$37),1)</f>
        <v>0</v>
      </c>
      <c r="I26" s="42">
        <f>ROUND((Бензин!I26*Бензин!$C$37+ДизТопливо!I26*ДизТопливо!$C$37+Мазут!I26*Мазут!$C$37+СПГ!I26*СПГ!$C$37),1)</f>
        <v>0</v>
      </c>
      <c r="J26" s="42">
        <f>ROUND((Бензин!J26*Бензин!$C$37+ДизТопливо!J26*ДизТопливо!$C$37+Мазут!J26*Мазут!$C$37+СПГ!J26*СПГ!$C$37),1)</f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7055.9</v>
      </c>
      <c r="D27" s="42">
        <f t="shared" si="6"/>
        <v>7121.5</v>
      </c>
      <c r="E27" s="42">
        <f t="shared" si="6"/>
        <v>7165.2</v>
      </c>
      <c r="F27" s="42">
        <f t="shared" si="6"/>
        <v>7219.2</v>
      </c>
      <c r="G27" s="42">
        <f t="shared" si="6"/>
        <v>7246</v>
      </c>
      <c r="H27" s="42">
        <f t="shared" si="6"/>
        <v>7260.1</v>
      </c>
      <c r="I27" s="42">
        <f t="shared" si="6"/>
        <v>7277.2</v>
      </c>
      <c r="J27" s="42">
        <f t="shared" si="6"/>
        <v>7319.7</v>
      </c>
    </row>
    <row r="28" spans="1:10" s="5" customFormat="1" x14ac:dyDescent="0.25">
      <c r="A28" s="20" t="s">
        <v>53</v>
      </c>
      <c r="B28" s="4" t="s">
        <v>60</v>
      </c>
      <c r="C28" s="42">
        <f>ROUND((Бензин!C28*Бензин!$C$37+ДизТопливо!C28*ДизТопливо!$C$37+Мазут!C28*Мазут!$C$37+СПГ!C28*СПГ!$C$37),1)</f>
        <v>0</v>
      </c>
      <c r="D28" s="42">
        <f>ROUND((Бензин!D28*Бензин!$C$37+ДизТопливо!D28*ДизТопливо!$C$37+Мазут!D28*Мазут!$C$37+СПГ!D28*СПГ!$C$37),1)</f>
        <v>0</v>
      </c>
      <c r="E28" s="42">
        <f>ROUND((Бензин!E28*Бензин!$C$37+ДизТопливо!E28*ДизТопливо!$C$37+Мазут!E28*Мазут!$C$37+СПГ!E28*СПГ!$C$37),1)</f>
        <v>0</v>
      </c>
      <c r="F28" s="42">
        <f>ROUND((Бензин!F28*Бензин!$C$37+ДизТопливо!F28*ДизТопливо!$C$37+Мазут!F28*Мазут!$C$37+СПГ!F28*СПГ!$C$37),1)</f>
        <v>0</v>
      </c>
      <c r="G28" s="42">
        <f>ROUND((Бензин!G28*Бензин!$C$37+ДизТопливо!G28*ДизТопливо!$C$37+Мазут!G28*Мазут!$C$37+СПГ!G28*СПГ!$C$37),1)</f>
        <v>0</v>
      </c>
      <c r="H28" s="42">
        <f>ROUND((Бензин!H28*Бензин!$C$37+ДизТопливо!H28*ДизТопливо!$C$37+Мазут!H28*Мазут!$C$37+СПГ!H28*СПГ!$C$37),1)</f>
        <v>0</v>
      </c>
      <c r="I28" s="42">
        <f>ROUND((Бензин!I28*Бензин!$C$37+ДизТопливо!I28*ДизТопливо!$C$37+Мазут!I28*Мазут!$C$37+СПГ!I28*СПГ!$C$37),1)</f>
        <v>0</v>
      </c>
      <c r="J28" s="42">
        <f>ROUND((Бензин!J28*Бензин!$C$37+ДизТопливо!J28*ДизТопливо!$C$37+Мазут!J28*Мазут!$C$37+СПГ!J28*СПГ!$C$37),1)</f>
        <v>0</v>
      </c>
    </row>
    <row r="29" spans="1:10" s="5" customFormat="1" x14ac:dyDescent="0.25">
      <c r="A29" s="20" t="s">
        <v>52</v>
      </c>
      <c r="B29" s="4" t="s">
        <v>61</v>
      </c>
      <c r="C29" s="42">
        <f>ROUND((Бензин!C29*Бензин!$C$37+ДизТопливо!C29*ДизТопливо!$C$37+Мазут!C29*Мазут!$C$37+СПГ!C29*СПГ!$C$37),1)</f>
        <v>0</v>
      </c>
      <c r="D29" s="42">
        <f>ROUND((Бензин!D29*Бензин!$C$37+ДизТопливо!D29*ДизТопливо!$C$37+Мазут!D29*Мазут!$C$37+СПГ!D29*СПГ!$C$37),1)</f>
        <v>0</v>
      </c>
      <c r="E29" s="42">
        <f>ROUND((Бензин!E29*Бензин!$C$37+ДизТопливо!E29*ДизТопливо!$C$37+Мазут!E29*Мазут!$C$37+СПГ!E29*СПГ!$C$37),1)</f>
        <v>0</v>
      </c>
      <c r="F29" s="42">
        <f>ROUND((Бензин!F29*Бензин!$C$37+ДизТопливо!F29*ДизТопливо!$C$37+Мазут!F29*Мазут!$C$37+СПГ!F29*СПГ!$C$37),1)</f>
        <v>0</v>
      </c>
      <c r="G29" s="42">
        <f>ROUND((Бензин!G29*Бензин!$C$37+ДизТопливо!G29*ДизТопливо!$C$37+Мазут!G29*Мазут!$C$37+СПГ!G29*СПГ!$C$37),1)</f>
        <v>0</v>
      </c>
      <c r="H29" s="42">
        <f>ROUND((Бензин!H29*Бензин!$C$37+ДизТопливо!H29*ДизТопливо!$C$37+Мазут!H29*Мазут!$C$37+СПГ!H29*СПГ!$C$37),1)</f>
        <v>0</v>
      </c>
      <c r="I29" s="42">
        <f>ROUND((Бензин!I29*Бензин!$C$37+ДизТопливо!I29*ДизТопливо!$C$37+Мазут!I29*Мазут!$C$37+СПГ!I29*СПГ!$C$37),1)</f>
        <v>0</v>
      </c>
      <c r="J29" s="42">
        <f>ROUND((Бензин!J29*Бензин!$C$37+ДизТопливо!J29*ДизТопливо!$C$37+Мазут!J29*Мазут!$C$37+СПГ!J29*СПГ!$C$37),1)</f>
        <v>0</v>
      </c>
    </row>
    <row r="30" spans="1:10" s="5" customFormat="1" x14ac:dyDescent="0.25">
      <c r="A30" s="20" t="s">
        <v>54</v>
      </c>
      <c r="B30" s="4" t="s">
        <v>62</v>
      </c>
      <c r="C30" s="42">
        <f>ROUND((Бензин!C30*Бензин!$C$37+ДизТопливо!C30*ДизТопливо!$C$37+Мазут!C30*Мазут!$C$37+СПГ!C30*СПГ!$C$37),1)</f>
        <v>7055.9</v>
      </c>
      <c r="D30" s="42">
        <f>ROUND((Бензин!D30*Бензин!$C$37+ДизТопливо!D30*ДизТопливо!$C$37+Мазут!D30*Мазут!$C$37+СПГ!D30*СПГ!$C$37),1)</f>
        <v>7121.5</v>
      </c>
      <c r="E30" s="42">
        <f>ROUND((Бензин!E30*Бензин!$C$37+ДизТопливо!E30*ДизТопливо!$C$37+Мазут!E30*Мазут!$C$37+СПГ!E30*СПГ!$C$37),1)</f>
        <v>7165.2</v>
      </c>
      <c r="F30" s="42">
        <f>ROUND((Бензин!F30*Бензин!$C$37+ДизТопливо!F30*ДизТопливо!$C$37+Мазут!F30*Мазут!$C$37+СПГ!F30*СПГ!$C$37),1)</f>
        <v>7219.2</v>
      </c>
      <c r="G30" s="42">
        <f>ROUND((Бензин!G30*Бензин!$C$37+ДизТопливо!G30*ДизТопливо!$C$37+Мазут!G30*Мазут!$C$37+СПГ!G30*СПГ!$C$37),1)</f>
        <v>7246</v>
      </c>
      <c r="H30" s="42">
        <f>ROUND((Бензин!H30*Бензин!$C$37+ДизТопливо!H30*ДизТопливо!$C$37+Мазут!H30*Мазут!$C$37+СПГ!H30*СПГ!$C$37),1)</f>
        <v>7260.1</v>
      </c>
      <c r="I30" s="42">
        <f>ROUND((Бензин!I30*Бензин!$C$37+ДизТопливо!I30*ДизТопливо!$C$37+Мазут!I30*Мазут!$C$37+СПГ!I30*СПГ!$C$37),1)</f>
        <v>7277.2</v>
      </c>
      <c r="J30" s="42">
        <f>ROUND((Бензин!J30*Бензин!$C$37+ДизТопливо!J30*ДизТопливо!$C$37+Мазут!J30*Мазут!$C$37+СПГ!J30*СПГ!$C$37),1)</f>
        <v>7319.7</v>
      </c>
    </row>
    <row r="31" spans="1:10" s="5" customFormat="1" x14ac:dyDescent="0.25">
      <c r="A31" s="20" t="s">
        <v>55</v>
      </c>
      <c r="B31" s="4" t="s">
        <v>63</v>
      </c>
      <c r="C31" s="42">
        <f>ROUND((Бензин!C31*Бензин!$C$37+ДизТопливо!C31*ДизТопливо!$C$37+Мазут!C31*Мазут!$C$37+СПГ!C31*СПГ!$C$37),1)</f>
        <v>0</v>
      </c>
      <c r="D31" s="42">
        <f>ROUND((Бензин!D31*Бензин!$C$37+ДизТопливо!D31*ДизТопливо!$C$37+Мазут!D31*Мазут!$C$37+СПГ!D31*СПГ!$C$37),1)</f>
        <v>0</v>
      </c>
      <c r="E31" s="42">
        <f>ROUND((Бензин!E31*Бензин!$C$37+ДизТопливо!E31*ДизТопливо!$C$37+Мазут!E31*Мазут!$C$37+СПГ!E31*СПГ!$C$37),1)</f>
        <v>0</v>
      </c>
      <c r="F31" s="42">
        <f>ROUND((Бензин!F31*Бензин!$C$37+ДизТопливо!F31*ДизТопливо!$C$37+Мазут!F31*Мазут!$C$37+СПГ!F31*СПГ!$C$37),1)</f>
        <v>0</v>
      </c>
      <c r="G31" s="42">
        <f>ROUND((Бензин!G31*Бензин!$C$37+ДизТопливо!G31*ДизТопливо!$C$37+Мазут!G31*Мазут!$C$37+СПГ!G31*СПГ!$C$37),1)</f>
        <v>0</v>
      </c>
      <c r="H31" s="42">
        <f>ROUND((Бензин!H31*Бензин!$C$37+ДизТопливо!H31*ДизТопливо!$C$37+Мазут!H31*Мазут!$C$37+СПГ!H31*СПГ!$C$37),1)</f>
        <v>0</v>
      </c>
      <c r="I31" s="42">
        <f>ROUND((Бензин!I31*Бензин!$C$37+ДизТопливо!I31*ДизТопливо!$C$37+Мазут!I31*Мазут!$C$37+СПГ!I31*СПГ!$C$37),1)</f>
        <v>0</v>
      </c>
      <c r="J31" s="42">
        <f>ROUND((Бензин!J31*Бензин!$C$37+ДизТопливо!J31*ДизТопливо!$C$37+Мазут!J31*Мазут!$C$37+СПГ!J31*СПГ!$C$37),1)</f>
        <v>0</v>
      </c>
    </row>
    <row r="32" spans="1:10" s="5" customFormat="1" x14ac:dyDescent="0.25">
      <c r="A32" s="20" t="s">
        <v>114</v>
      </c>
      <c r="B32" s="4" t="s">
        <v>115</v>
      </c>
      <c r="C32" s="42">
        <f>ROUND((Бензин!C32*Бензин!$C$37+ДизТопливо!C32*ДизТопливо!$C$37+Мазут!C32*Мазут!$C$37+СПГ!C32*СПГ!$C$37),1)</f>
        <v>0</v>
      </c>
      <c r="D32" s="42">
        <f>ROUND((Бензин!D32*Бензин!$C$37+ДизТопливо!D32*ДизТопливо!$C$37+Мазут!D32*Мазут!$C$37+СПГ!D32*СПГ!$C$37),1)</f>
        <v>0</v>
      </c>
      <c r="E32" s="42">
        <f>ROUND((Бензин!E32*Бензин!$C$37+ДизТопливо!E32*ДизТопливо!$C$37+Мазут!E32*Мазут!$C$37+СПГ!E32*СПГ!$C$37),1)</f>
        <v>0</v>
      </c>
      <c r="F32" s="42">
        <f>ROUND((Бензин!F32*Бензин!$C$37+ДизТопливо!F32*ДизТопливо!$C$37+Мазут!F32*Мазут!$C$37+СПГ!F32*СПГ!$C$37),1)</f>
        <v>0</v>
      </c>
      <c r="G32" s="42">
        <f>ROUND((Бензин!G32*Бензин!$C$37+ДизТопливо!G32*ДизТопливо!$C$37+Мазут!G32*Мазут!$C$37+СПГ!G32*СПГ!$C$37),1)</f>
        <v>0</v>
      </c>
      <c r="H32" s="42">
        <f>ROUND((Бензин!H32*Бензин!$C$37+ДизТопливо!H32*ДизТопливо!$C$37+Мазут!H32*Мазут!$C$37+СПГ!H32*СПГ!$C$37),1)</f>
        <v>0</v>
      </c>
      <c r="I32" s="42">
        <f>ROUND((Бензин!I32*Бензин!$C$37+ДизТопливо!I32*ДизТопливо!$C$37+Мазут!I32*Мазут!$C$37+СПГ!I32*СПГ!$C$37),1)</f>
        <v>0</v>
      </c>
      <c r="J32" s="42">
        <f>ROUND((Бензин!J32*Бензин!$C$37+ДизТопливо!J32*ДизТопливо!$C$37+Мазут!J32*Мазут!$C$37+СПГ!J32*СПГ!$C$37),1)</f>
        <v>0</v>
      </c>
    </row>
    <row r="33" spans="1:10" s="5" customFormat="1" x14ac:dyDescent="0.25">
      <c r="A33" s="6" t="s">
        <v>56</v>
      </c>
      <c r="B33" s="4" t="s">
        <v>64</v>
      </c>
      <c r="C33" s="42">
        <f>ROUND((Бензин!C33*Бензин!$C$37+ДизТопливо!C33*ДизТопливо!$C$37+Мазут!C33*Мазут!$C$37+СПГ!C33*СПГ!$C$37),1)</f>
        <v>0</v>
      </c>
      <c r="D33" s="42">
        <f>ROUND((Бензин!D33*Бензин!$C$37+ДизТопливо!D33*ДизТопливо!$C$37+Мазут!D33*Мазут!$C$37+СПГ!D33*СПГ!$C$37),1)</f>
        <v>0</v>
      </c>
      <c r="E33" s="42">
        <f>ROUND((Бензин!E33*Бензин!$C$37+ДизТопливо!E33*ДизТопливо!$C$37+Мазут!E33*Мазут!$C$37+СПГ!E33*СПГ!$C$37),1)</f>
        <v>0</v>
      </c>
      <c r="F33" s="42">
        <f>ROUND((Бензин!F33*Бензин!$C$37+ДизТопливо!F33*ДизТопливо!$C$37+Мазут!F33*Мазут!$C$37+СПГ!F33*СПГ!$C$37),1)</f>
        <v>0</v>
      </c>
      <c r="G33" s="42">
        <f>ROUND((Бензин!G33*Бензин!$C$37+ДизТопливо!G33*ДизТопливо!$C$37+Мазут!G33*Мазут!$C$37+СПГ!G33*СПГ!$C$37),1)</f>
        <v>0</v>
      </c>
      <c r="H33" s="42">
        <f>ROUND((Бензин!H33*Бензин!$C$37+ДизТопливо!H33*ДизТопливо!$C$37+Мазут!H33*Мазут!$C$37+СПГ!H33*СПГ!$C$37),1)</f>
        <v>0</v>
      </c>
      <c r="I33" s="42">
        <f>ROUND((Бензин!I33*Бензин!$C$37+ДизТопливо!I33*ДизТопливо!$C$37+Мазут!I33*Мазут!$C$37+СПГ!I33*СПГ!$C$37),1)</f>
        <v>0</v>
      </c>
      <c r="J33" s="42">
        <f>ROUND((Бензин!J33*Бензин!$C$37+ДизТопливо!J33*ДизТопливо!$C$37+Мазут!J33*Мазут!$C$37+СПГ!J33*СПГ!$C$37),1)</f>
        <v>0</v>
      </c>
    </row>
    <row r="34" spans="1:10" s="5" customFormat="1" x14ac:dyDescent="0.25">
      <c r="A34" s="6" t="s">
        <v>1</v>
      </c>
      <c r="B34" s="4" t="s">
        <v>49</v>
      </c>
      <c r="C34" s="42">
        <f>ROUND((Бензин!C34*Бензин!$C$37+ДизТопливо!C34*ДизТопливо!$C$37+Мазут!C34*Мазут!$C$37+СПГ!C34*СПГ!$C$37),1)</f>
        <v>0</v>
      </c>
      <c r="D34" s="42">
        <f>ROUND((Бензин!D34*Бензин!$C$37+ДизТопливо!D34*ДизТопливо!$C$37+Мазут!D34*Мазут!$C$37+СПГ!D34*СПГ!$C$37),1)</f>
        <v>0</v>
      </c>
      <c r="E34" s="42">
        <f>ROUND((Бензин!E34*Бензин!$C$37+ДизТопливо!E34*ДизТопливо!$C$37+Мазут!E34*Мазут!$C$37+СПГ!E34*СПГ!$C$37),1)</f>
        <v>0</v>
      </c>
      <c r="F34" s="42">
        <f>ROUND((Бензин!F34*Бензин!$C$37+ДизТопливо!F34*ДизТопливо!$C$37+Мазут!F34*Мазут!$C$37+СПГ!F34*СПГ!$C$37),1)</f>
        <v>0</v>
      </c>
      <c r="G34" s="42">
        <f>ROUND((Бензин!G34*Бензин!$C$37+ДизТопливо!G34*ДизТопливо!$C$37+Мазут!G34*Мазут!$C$37+СПГ!G34*СПГ!$C$37),1)</f>
        <v>0</v>
      </c>
      <c r="H34" s="42">
        <f>ROUND((Бензин!H34*Бензин!$C$37+ДизТопливо!H34*ДизТопливо!$C$37+Мазут!H34*Мазут!$C$37+СПГ!H34*СПГ!$C$37),1)</f>
        <v>0</v>
      </c>
      <c r="I34" s="42">
        <f>ROUND((Бензин!I34*Бензин!$C$37+ДизТопливо!I34*ДизТопливо!$C$37+Мазут!I34*Мазут!$C$37+СПГ!I34*СПГ!$C$37),1)</f>
        <v>0</v>
      </c>
      <c r="J34" s="42">
        <f>ROUND((Бензин!J34*Бензин!$C$37+ДизТопливо!J34*ДизТопливо!$C$37+Мазут!J34*Мазут!$C$37+СПГ!J34*СПГ!$C$37),1)</f>
        <v>0</v>
      </c>
    </row>
    <row r="35" spans="1:10" s="24" customFormat="1" ht="30" x14ac:dyDescent="0.25">
      <c r="A35" s="23" t="s">
        <v>69</v>
      </c>
      <c r="B35" s="26" t="s">
        <v>65</v>
      </c>
      <c r="C35" s="43">
        <f>ROUND((Бензин!C35*Бензин!$C$37+ДизТопливо!C35*ДизТопливо!$C$37+Мазут!C35*Мазут!$C$37+СПГ!C35*СПГ!$C$37),1)</f>
        <v>0</v>
      </c>
      <c r="D35" s="43">
        <f>ROUND((Бензин!D35*Бензин!$C$37+ДизТопливо!D35*ДизТопливо!$C$37+Мазут!D35*Мазут!$C$37+СПГ!D35*СПГ!$C$37),1)</f>
        <v>0</v>
      </c>
      <c r="E35" s="43">
        <f>ROUND((Бензин!E35*Бензин!$C$37+ДизТопливо!E35*ДизТопливо!$C$37+Мазут!E35*Мазут!$C$37+СПГ!E35*СПГ!$C$37),1)</f>
        <v>0</v>
      </c>
      <c r="F35" s="43">
        <f>ROUND((Бензин!F35*Бензин!$C$37+ДизТопливо!F35*ДизТопливо!$C$37+Мазут!F35*Мазут!$C$37+СПГ!F35*СПГ!$C$37),1)</f>
        <v>0</v>
      </c>
      <c r="G35" s="43">
        <f>ROUND((Бензин!G35*Бензин!$C$37+ДизТопливо!G35*ДизТопливо!$C$37+Мазут!G35*Мазут!$C$37+СПГ!G35*СПГ!$C$37),1)</f>
        <v>0</v>
      </c>
      <c r="H35" s="43">
        <f>ROUND((Бензин!H35*Бензин!$C$37+ДизТопливо!H35*ДизТопливо!$C$37+Мазут!H35*Мазут!$C$37+СПГ!H35*СПГ!$C$37),1)</f>
        <v>0</v>
      </c>
      <c r="I35" s="43">
        <f>ROUND((Бензин!I35*Бензин!$C$37+ДизТопливо!I35*ДизТопливо!$C$37+Мазут!I35*Мазут!$C$37+СПГ!I35*СПГ!$C$37),1)</f>
        <v>0</v>
      </c>
      <c r="J35" s="43">
        <f>ROUND((Бензин!J35*Бензин!$C$37+ДизТопливо!J35*ДизТопливо!$C$37+Мазут!J35*Мазут!$C$37+СПГ!J35*СПГ!$C$37),1)</f>
        <v>0</v>
      </c>
    </row>
    <row r="36" spans="1:10" s="4" customFormat="1" x14ac:dyDescent="0.25">
      <c r="A36" s="3"/>
      <c r="C36" s="3"/>
      <c r="D36" s="3"/>
      <c r="E36" s="3"/>
      <c r="F36" s="3"/>
      <c r="G36" s="3"/>
      <c r="H36" s="3"/>
      <c r="I36" s="3"/>
      <c r="J36" s="3"/>
    </row>
    <row r="37" spans="1:10" s="4" customFormat="1" x14ac:dyDescent="0.25">
      <c r="A37" s="3"/>
      <c r="C37" s="3"/>
      <c r="D37" s="3"/>
      <c r="E37" s="3"/>
      <c r="F37" s="3"/>
      <c r="G37" s="3"/>
      <c r="H37" s="3"/>
      <c r="I37" s="3"/>
      <c r="J37" s="3"/>
    </row>
  </sheetData>
  <phoneticPr fontId="9" type="noConversion"/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29" customWidth="1"/>
    <col min="11" max="16384" width="9.140625" style="3"/>
  </cols>
  <sheetData>
    <row r="1" spans="1:10" s="1" customFormat="1" ht="50.1" customHeight="1" x14ac:dyDescent="0.25">
      <c r="A1" s="9" t="s">
        <v>90</v>
      </c>
      <c r="B1" s="10" t="s">
        <v>4</v>
      </c>
      <c r="C1" s="39" t="s">
        <v>74</v>
      </c>
      <c r="D1" s="39" t="s">
        <v>75</v>
      </c>
      <c r="E1" s="39" t="s">
        <v>76</v>
      </c>
      <c r="F1" s="39" t="s">
        <v>77</v>
      </c>
      <c r="G1" s="39" t="s">
        <v>78</v>
      </c>
      <c r="H1" s="39" t="s">
        <v>79</v>
      </c>
      <c r="I1" s="39" t="s">
        <v>80</v>
      </c>
      <c r="J1" s="39" t="s">
        <v>81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103319.4</v>
      </c>
      <c r="D4" s="30">
        <v>101804.5</v>
      </c>
      <c r="E4" s="30">
        <v>101896</v>
      </c>
      <c r="F4" s="30">
        <v>100225.2</v>
      </c>
      <c r="G4" s="30">
        <v>101099.4</v>
      </c>
      <c r="H4" s="30">
        <v>101242.5</v>
      </c>
      <c r="I4" s="30">
        <v>101940.8</v>
      </c>
      <c r="J4" s="30">
        <v>102585.2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103319.4</v>
      </c>
      <c r="D7" s="32">
        <f t="shared" si="0"/>
        <v>101804.5</v>
      </c>
      <c r="E7" s="32">
        <f t="shared" si="0"/>
        <v>101896</v>
      </c>
      <c r="F7" s="32">
        <f t="shared" si="0"/>
        <v>100225.2</v>
      </c>
      <c r="G7" s="32">
        <f t="shared" si="0"/>
        <v>101099.4</v>
      </c>
      <c r="H7" s="32">
        <f t="shared" si="0"/>
        <v>101242.5</v>
      </c>
      <c r="I7" s="32">
        <f t="shared" si="0"/>
        <v>101940.8</v>
      </c>
      <c r="J7" s="32">
        <f t="shared" si="0"/>
        <v>102585.2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F10" si="2">SUM(C11:C13)</f>
        <v>-93082.7</v>
      </c>
      <c r="D10" s="36">
        <f t="shared" si="2"/>
        <v>-91448.9</v>
      </c>
      <c r="E10" s="36">
        <f t="shared" si="2"/>
        <v>-91419.8</v>
      </c>
      <c r="F10" s="36">
        <f t="shared" si="2"/>
        <v>-89630</v>
      </c>
      <c r="G10" s="36">
        <f t="shared" ref="G10:J10" si="3">SUM(G11:G13)</f>
        <v>-90377.600000000006</v>
      </c>
      <c r="H10" s="36">
        <f t="shared" si="3"/>
        <v>-90392.1</v>
      </c>
      <c r="I10" s="36">
        <f t="shared" si="3"/>
        <v>-90959.8</v>
      </c>
      <c r="J10" s="36">
        <f t="shared" si="3"/>
        <v>-91471.4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41">
        <v>-93082.7</v>
      </c>
      <c r="D12" s="41">
        <v>-91448.9</v>
      </c>
      <c r="E12" s="41">
        <v>-91419.8</v>
      </c>
      <c r="F12" s="41">
        <v>-89630</v>
      </c>
      <c r="G12" s="41">
        <v>-90377.600000000006</v>
      </c>
      <c r="H12" s="41">
        <v>-90392.1</v>
      </c>
      <c r="I12" s="41">
        <v>-90959.8</v>
      </c>
      <c r="J12" s="41">
        <v>-91471.4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5">C21+C22+C26+C27+C33+C34+C35</f>
        <v>10236.700000000001</v>
      </c>
      <c r="D20" s="32">
        <f t="shared" si="5"/>
        <v>10355.599999999999</v>
      </c>
      <c r="E20" s="32">
        <f t="shared" si="5"/>
        <v>10476.200000000001</v>
      </c>
      <c r="F20" s="32">
        <f t="shared" si="5"/>
        <v>10595.2</v>
      </c>
      <c r="G20" s="32">
        <f t="shared" si="5"/>
        <v>10721.8</v>
      </c>
      <c r="H20" s="32">
        <f t="shared" si="5"/>
        <v>10850.4</v>
      </c>
      <c r="I20" s="32">
        <f t="shared" si="5"/>
        <v>10981</v>
      </c>
      <c r="J20" s="32">
        <f t="shared" si="5"/>
        <v>11113.8</v>
      </c>
    </row>
    <row r="21" spans="1:10" s="5" customFormat="1" x14ac:dyDescent="0.25">
      <c r="A21" s="6" t="s">
        <v>50</v>
      </c>
      <c r="B21" s="4" t="s">
        <v>58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6">SUM(C23:C25)</f>
        <v>6861.1</v>
      </c>
      <c r="D22" s="42">
        <f t="shared" si="6"/>
        <v>6942.9</v>
      </c>
      <c r="E22" s="42">
        <f t="shared" si="6"/>
        <v>7026</v>
      </c>
      <c r="F22" s="42">
        <f t="shared" si="6"/>
        <v>7107</v>
      </c>
      <c r="G22" s="42">
        <f t="shared" si="6"/>
        <v>7195.2</v>
      </c>
      <c r="H22" s="42">
        <f t="shared" si="6"/>
        <v>7285</v>
      </c>
      <c r="I22" s="42">
        <f t="shared" si="6"/>
        <v>7376.4</v>
      </c>
      <c r="J22" s="42">
        <f t="shared" si="6"/>
        <v>7469.5</v>
      </c>
    </row>
    <row r="23" spans="1:10" s="5" customFormat="1" x14ac:dyDescent="0.25">
      <c r="A23" s="20" t="s">
        <v>93</v>
      </c>
      <c r="B23" s="4" t="s">
        <v>66</v>
      </c>
      <c r="C23" s="30">
        <v>2828.4</v>
      </c>
      <c r="D23" s="30">
        <v>2885</v>
      </c>
      <c r="E23" s="30">
        <v>2942.7</v>
      </c>
      <c r="F23" s="30">
        <v>3001.6</v>
      </c>
      <c r="G23" s="30">
        <v>3067.6</v>
      </c>
      <c r="H23" s="30">
        <v>3135.1</v>
      </c>
      <c r="I23" s="30">
        <v>3204.1</v>
      </c>
      <c r="J23" s="30">
        <v>3274.6</v>
      </c>
    </row>
    <row r="24" spans="1:10" s="5" customFormat="1" x14ac:dyDescent="0.25">
      <c r="A24" s="20" t="s">
        <v>94</v>
      </c>
      <c r="B24" s="4" t="s">
        <v>70</v>
      </c>
      <c r="C24" s="30">
        <v>3430.2</v>
      </c>
      <c r="D24" s="30">
        <v>3454.2</v>
      </c>
      <c r="E24" s="30">
        <v>3478.4</v>
      </c>
      <c r="F24" s="30">
        <v>3499.3</v>
      </c>
      <c r="G24" s="30">
        <v>3520.3</v>
      </c>
      <c r="H24" s="30">
        <v>3541.4</v>
      </c>
      <c r="I24" s="30">
        <v>3562.6</v>
      </c>
      <c r="J24" s="30">
        <v>3584</v>
      </c>
    </row>
    <row r="25" spans="1:10" s="5" customFormat="1" x14ac:dyDescent="0.25">
      <c r="A25" s="20" t="s">
        <v>73</v>
      </c>
      <c r="B25" s="4" t="s">
        <v>71</v>
      </c>
      <c r="C25" s="30">
        <v>602.5</v>
      </c>
      <c r="D25" s="30">
        <v>603.70000000000005</v>
      </c>
      <c r="E25" s="30">
        <v>604.9</v>
      </c>
      <c r="F25" s="30">
        <v>606.1</v>
      </c>
      <c r="G25" s="30">
        <v>607.29999999999995</v>
      </c>
      <c r="H25" s="30">
        <v>608.5</v>
      </c>
      <c r="I25" s="30">
        <v>609.70000000000005</v>
      </c>
      <c r="J25" s="30">
        <v>610.9</v>
      </c>
    </row>
    <row r="26" spans="1:10" s="5" customFormat="1" x14ac:dyDescent="0.25">
      <c r="A26" s="6" t="s">
        <v>3</v>
      </c>
      <c r="B26" s="4" t="s">
        <v>59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7">SUM(C28:C32)</f>
        <v>0</v>
      </c>
      <c r="D27" s="42">
        <f t="shared" si="7"/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</row>
    <row r="28" spans="1:10" s="5" customFormat="1" x14ac:dyDescent="0.25">
      <c r="A28" s="20" t="s">
        <v>53</v>
      </c>
      <c r="B28" s="4" t="s">
        <v>60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s="5" customFormat="1" x14ac:dyDescent="0.25">
      <c r="A29" s="20" t="s">
        <v>52</v>
      </c>
      <c r="B29" s="4" t="s">
        <v>61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</row>
    <row r="31" spans="1:10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</row>
    <row r="34" spans="1:10" s="5" customFormat="1" x14ac:dyDescent="0.25">
      <c r="A34" s="6" t="s">
        <v>1</v>
      </c>
      <c r="B34" s="4" t="s">
        <v>49</v>
      </c>
      <c r="C34" s="30">
        <v>3375.6</v>
      </c>
      <c r="D34" s="30">
        <v>3412.7</v>
      </c>
      <c r="E34" s="30">
        <v>3450.2</v>
      </c>
      <c r="F34" s="30">
        <v>3488.2</v>
      </c>
      <c r="G34" s="30">
        <v>3526.6</v>
      </c>
      <c r="H34" s="30">
        <v>3565.4</v>
      </c>
      <c r="I34" s="30">
        <v>3604.6</v>
      </c>
      <c r="J34" s="30">
        <v>3644.3</v>
      </c>
    </row>
    <row r="35" spans="1:10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7" spans="1:10" x14ac:dyDescent="0.25">
      <c r="A37" s="7" t="s">
        <v>72</v>
      </c>
      <c r="C37" s="46">
        <v>1.1539999999999999</v>
      </c>
      <c r="D37" s="45"/>
      <c r="E37" s="45"/>
      <c r="F37" s="45"/>
      <c r="G37" s="45"/>
      <c r="H37" s="45"/>
      <c r="I37" s="45"/>
      <c r="J37" s="45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29" customWidth="1"/>
    <col min="11" max="16384" width="9.140625" style="3"/>
  </cols>
  <sheetData>
    <row r="1" spans="1:10" s="1" customFormat="1" ht="50.1" customHeight="1" x14ac:dyDescent="0.25">
      <c r="A1" s="9" t="s">
        <v>110</v>
      </c>
      <c r="B1" s="10" t="s">
        <v>4</v>
      </c>
      <c r="C1" s="39" t="s">
        <v>74</v>
      </c>
      <c r="D1" s="39" t="s">
        <v>75</v>
      </c>
      <c r="E1" s="39" t="s">
        <v>76</v>
      </c>
      <c r="F1" s="39" t="s">
        <v>77</v>
      </c>
      <c r="G1" s="39" t="s">
        <v>78</v>
      </c>
      <c r="H1" s="39" t="s">
        <v>79</v>
      </c>
      <c r="I1" s="39" t="s">
        <v>80</v>
      </c>
      <c r="J1" s="39" t="s">
        <v>81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f>Газ!C3*1.154</f>
        <v>0</v>
      </c>
      <c r="D3" s="30">
        <f>Газ!D3*1.154</f>
        <v>0</v>
      </c>
      <c r="E3" s="30">
        <f>Газ!E3*1.154</f>
        <v>0</v>
      </c>
      <c r="F3" s="30">
        <f>Газ!F3*1.154</f>
        <v>0</v>
      </c>
      <c r="G3" s="30">
        <f>Газ!G3*1.154</f>
        <v>0</v>
      </c>
      <c r="H3" s="30">
        <f>Газ!H3*1.154</f>
        <v>0</v>
      </c>
      <c r="I3" s="30">
        <f>Газ!I3*1.154</f>
        <v>0</v>
      </c>
      <c r="J3" s="30">
        <f>Газ!J3*1.154</f>
        <v>0</v>
      </c>
    </row>
    <row r="4" spans="1:10" x14ac:dyDescent="0.25">
      <c r="A4" s="7" t="s">
        <v>26</v>
      </c>
      <c r="B4" s="4" t="s">
        <v>16</v>
      </c>
      <c r="C4" s="30">
        <f>Газ!C4*1.154</f>
        <v>119230.58759999998</v>
      </c>
      <c r="D4" s="30">
        <f>Газ!D4*1.154</f>
        <v>117482.393</v>
      </c>
      <c r="E4" s="30">
        <f>Газ!E4*1.154</f>
        <v>117587.984</v>
      </c>
      <c r="F4" s="30">
        <f>Газ!F4*1.154</f>
        <v>115659.88079999998</v>
      </c>
      <c r="G4" s="30">
        <f>Газ!G4*1.154</f>
        <v>116668.70759999998</v>
      </c>
      <c r="H4" s="30">
        <f>Газ!H4*1.154</f>
        <v>116833.84499999999</v>
      </c>
      <c r="I4" s="30">
        <f>Газ!I4*1.154</f>
        <v>117639.6832</v>
      </c>
      <c r="J4" s="30">
        <f>Газ!J4*1.154</f>
        <v>118383.32079999999</v>
      </c>
    </row>
    <row r="5" spans="1:10" x14ac:dyDescent="0.25">
      <c r="A5" s="7" t="s">
        <v>27</v>
      </c>
      <c r="B5" s="4" t="s">
        <v>17</v>
      </c>
      <c r="C5" s="30">
        <f>Газ!C5*1.154</f>
        <v>0</v>
      </c>
      <c r="D5" s="30">
        <f>Газ!D5*1.154</f>
        <v>0</v>
      </c>
      <c r="E5" s="30">
        <f>Газ!E5*1.154</f>
        <v>0</v>
      </c>
      <c r="F5" s="30">
        <f>Газ!F5*1.154</f>
        <v>0</v>
      </c>
      <c r="G5" s="30">
        <f>Газ!G5*1.154</f>
        <v>0</v>
      </c>
      <c r="H5" s="30">
        <f>Газ!H5*1.154</f>
        <v>0</v>
      </c>
      <c r="I5" s="30">
        <f>Газ!I5*1.154</f>
        <v>0</v>
      </c>
      <c r="J5" s="30">
        <f>Газ!J5*1.154</f>
        <v>0</v>
      </c>
    </row>
    <row r="6" spans="1:10" x14ac:dyDescent="0.25">
      <c r="A6" s="7" t="s">
        <v>2</v>
      </c>
      <c r="B6" s="4" t="s">
        <v>18</v>
      </c>
      <c r="C6" s="30">
        <f>Газ!C6*1.154</f>
        <v>0</v>
      </c>
      <c r="D6" s="30">
        <f>Газ!D6*1.154</f>
        <v>0</v>
      </c>
      <c r="E6" s="30">
        <f>Газ!E6*1.154</f>
        <v>0</v>
      </c>
      <c r="F6" s="30">
        <f>Газ!F6*1.154</f>
        <v>0</v>
      </c>
      <c r="G6" s="30">
        <f>Газ!G6*1.154</f>
        <v>0</v>
      </c>
      <c r="H6" s="30">
        <f>Газ!H6*1.154</f>
        <v>0</v>
      </c>
      <c r="I6" s="30">
        <f>Газ!I6*1.154</f>
        <v>0</v>
      </c>
      <c r="J6" s="30">
        <f>Газ!J6*1.154</f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I7" si="0">C3+C4+C5+C6</f>
        <v>119230.58759999998</v>
      </c>
      <c r="D7" s="32">
        <f t="shared" si="0"/>
        <v>117482.393</v>
      </c>
      <c r="E7" s="32">
        <f t="shared" si="0"/>
        <v>117587.984</v>
      </c>
      <c r="F7" s="32">
        <f t="shared" si="0"/>
        <v>115659.88079999998</v>
      </c>
      <c r="G7" s="32">
        <f t="shared" si="0"/>
        <v>116668.70759999998</v>
      </c>
      <c r="H7" s="32">
        <f t="shared" si="0"/>
        <v>116833.84499999999</v>
      </c>
      <c r="I7" s="32">
        <f t="shared" si="0"/>
        <v>117639.6832</v>
      </c>
      <c r="J7" s="32">
        <f t="shared" ref="J7" si="1">J3+J4+J5+J6</f>
        <v>118383.32079999999</v>
      </c>
    </row>
    <row r="8" spans="1:10" x14ac:dyDescent="0.25">
      <c r="A8" s="7" t="s">
        <v>0</v>
      </c>
      <c r="B8" s="4" t="s">
        <v>20</v>
      </c>
      <c r="C8" s="41">
        <f t="shared" ref="C8:I8" si="2">ROUND(C7+C9+C10+C14+C18+C19-C20,1)</f>
        <v>0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ref="J8" si="3">ROUND(J7+J9+J10+J14+J18+J19-J20,1)</f>
        <v>0</v>
      </c>
    </row>
    <row r="9" spans="1:10" x14ac:dyDescent="0.25">
      <c r="A9" s="16" t="s">
        <v>29</v>
      </c>
      <c r="B9" s="17" t="s">
        <v>21</v>
      </c>
      <c r="C9" s="34">
        <f>Газ!C9*1.154</f>
        <v>0</v>
      </c>
      <c r="D9" s="34">
        <f>Газ!D9*1.154</f>
        <v>0</v>
      </c>
      <c r="E9" s="34">
        <f>Газ!E9*1.154</f>
        <v>0</v>
      </c>
      <c r="F9" s="34">
        <f>Газ!F9*1.154</f>
        <v>0</v>
      </c>
      <c r="G9" s="34">
        <f>Газ!G9*1.154</f>
        <v>0</v>
      </c>
      <c r="H9" s="34">
        <f>Газ!H9*1.154</f>
        <v>0</v>
      </c>
      <c r="I9" s="34">
        <f>Газ!I9*1.154</f>
        <v>0</v>
      </c>
      <c r="J9" s="34">
        <f>Газ!J9*1.154</f>
        <v>0</v>
      </c>
    </row>
    <row r="10" spans="1:10" x14ac:dyDescent="0.25">
      <c r="A10" s="18" t="s">
        <v>57</v>
      </c>
      <c r="B10" s="19" t="s">
        <v>22</v>
      </c>
      <c r="C10" s="36">
        <f t="shared" ref="C10:I10" si="4">SUM(C11:C13)</f>
        <v>-107417.43579999999</v>
      </c>
      <c r="D10" s="36">
        <f t="shared" si="4"/>
        <v>-105532.03059999998</v>
      </c>
      <c r="E10" s="36">
        <f t="shared" si="4"/>
        <v>-105498.4492</v>
      </c>
      <c r="F10" s="36">
        <f t="shared" si="4"/>
        <v>-103433.01999999999</v>
      </c>
      <c r="G10" s="36">
        <f t="shared" si="4"/>
        <v>-104295.7504</v>
      </c>
      <c r="H10" s="36">
        <f t="shared" si="4"/>
        <v>-104312.4834</v>
      </c>
      <c r="I10" s="36">
        <f t="shared" si="4"/>
        <v>-104967.60919999999</v>
      </c>
      <c r="J10" s="36">
        <f t="shared" ref="J10" si="5">SUM(J11:J13)</f>
        <v>-105557.99559999998</v>
      </c>
    </row>
    <row r="11" spans="1:10" x14ac:dyDescent="0.25">
      <c r="A11" s="20" t="s">
        <v>30</v>
      </c>
      <c r="B11" s="4" t="s">
        <v>31</v>
      </c>
      <c r="C11" s="30">
        <f>Газ!C11*1.154</f>
        <v>0</v>
      </c>
      <c r="D11" s="30">
        <f>Газ!D11*1.154</f>
        <v>0</v>
      </c>
      <c r="E11" s="30">
        <f>Газ!E11*1.154</f>
        <v>0</v>
      </c>
      <c r="F11" s="30">
        <f>Газ!F11*1.154</f>
        <v>0</v>
      </c>
      <c r="G11" s="30">
        <f>Газ!G11*1.154</f>
        <v>0</v>
      </c>
      <c r="H11" s="30">
        <f>Газ!H11*1.154</f>
        <v>0</v>
      </c>
      <c r="I11" s="30">
        <f>Газ!I11*1.154</f>
        <v>0</v>
      </c>
      <c r="J11" s="30">
        <f>Газ!J11*1.154</f>
        <v>0</v>
      </c>
    </row>
    <row r="12" spans="1:10" x14ac:dyDescent="0.25">
      <c r="A12" s="20" t="s">
        <v>32</v>
      </c>
      <c r="B12" s="4" t="s">
        <v>33</v>
      </c>
      <c r="C12" s="30">
        <f>Газ!C12*1.154</f>
        <v>-107417.43579999999</v>
      </c>
      <c r="D12" s="30">
        <f>Газ!D12*1.154</f>
        <v>-105532.03059999998</v>
      </c>
      <c r="E12" s="30">
        <f>Газ!E12*1.154</f>
        <v>-105498.4492</v>
      </c>
      <c r="F12" s="30">
        <f>Газ!F12*1.154</f>
        <v>-103433.01999999999</v>
      </c>
      <c r="G12" s="30">
        <f>Газ!G12*1.154</f>
        <v>-104295.7504</v>
      </c>
      <c r="H12" s="30">
        <f>Газ!H12*1.154</f>
        <v>-104312.4834</v>
      </c>
      <c r="I12" s="30">
        <f>Газ!I12*1.154</f>
        <v>-104967.60919999999</v>
      </c>
      <c r="J12" s="30">
        <f>Газ!J12*1.154</f>
        <v>-105557.99559999998</v>
      </c>
    </row>
    <row r="13" spans="1:10" x14ac:dyDescent="0.25">
      <c r="A13" s="20" t="s">
        <v>34</v>
      </c>
      <c r="B13" s="4" t="s">
        <v>35</v>
      </c>
      <c r="C13" s="30">
        <f>Газ!C13*1.154</f>
        <v>0</v>
      </c>
      <c r="D13" s="30">
        <f>Газ!D13*1.154</f>
        <v>0</v>
      </c>
      <c r="E13" s="30">
        <f>Газ!E13*1.154</f>
        <v>0</v>
      </c>
      <c r="F13" s="30">
        <f>Газ!F13*1.154</f>
        <v>0</v>
      </c>
      <c r="G13" s="30">
        <f>Газ!G13*1.154</f>
        <v>0</v>
      </c>
      <c r="H13" s="30">
        <f>Газ!H13*1.154</f>
        <v>0</v>
      </c>
      <c r="I13" s="30">
        <f>Газ!I13*1.154</f>
        <v>0</v>
      </c>
      <c r="J13" s="30">
        <f>Газ!J13*1.154</f>
        <v>0</v>
      </c>
    </row>
    <row r="14" spans="1:10" x14ac:dyDescent="0.25">
      <c r="A14" s="18" t="s">
        <v>67</v>
      </c>
      <c r="B14" s="19" t="s">
        <v>23</v>
      </c>
      <c r="C14" s="36">
        <f t="shared" ref="C14:I14" si="6">SUM(C15:C17)</f>
        <v>0</v>
      </c>
      <c r="D14" s="36">
        <f t="shared" si="6"/>
        <v>0</v>
      </c>
      <c r="E14" s="36">
        <f t="shared" si="6"/>
        <v>0</v>
      </c>
      <c r="F14" s="36">
        <f t="shared" si="6"/>
        <v>0</v>
      </c>
      <c r="G14" s="36">
        <f t="shared" si="6"/>
        <v>0</v>
      </c>
      <c r="H14" s="36">
        <f t="shared" si="6"/>
        <v>0</v>
      </c>
      <c r="I14" s="36">
        <f t="shared" si="6"/>
        <v>0</v>
      </c>
      <c r="J14" s="36">
        <f t="shared" ref="J14" si="7">SUM(J15:J17)</f>
        <v>0</v>
      </c>
    </row>
    <row r="15" spans="1:10" x14ac:dyDescent="0.25">
      <c r="A15" s="20" t="s">
        <v>68</v>
      </c>
      <c r="B15" s="4" t="s">
        <v>36</v>
      </c>
      <c r="C15" s="30">
        <f>Газ!C15*1.154</f>
        <v>0</v>
      </c>
      <c r="D15" s="30">
        <f>Газ!D15*1.154</f>
        <v>0</v>
      </c>
      <c r="E15" s="30">
        <f>Газ!E15*1.154</f>
        <v>0</v>
      </c>
      <c r="F15" s="30">
        <f>Газ!F15*1.154</f>
        <v>0</v>
      </c>
      <c r="G15" s="30">
        <f>Газ!G15*1.154</f>
        <v>0</v>
      </c>
      <c r="H15" s="30">
        <f>Газ!H15*1.154</f>
        <v>0</v>
      </c>
      <c r="I15" s="30">
        <f>Газ!I15*1.154</f>
        <v>0</v>
      </c>
      <c r="J15" s="30">
        <f>Газ!J15*1.154</f>
        <v>0</v>
      </c>
    </row>
    <row r="16" spans="1:10" x14ac:dyDescent="0.25">
      <c r="A16" s="20" t="s">
        <v>37</v>
      </c>
      <c r="B16" s="4" t="s">
        <v>38</v>
      </c>
      <c r="C16" s="30">
        <f>Газ!C16*1.154</f>
        <v>0</v>
      </c>
      <c r="D16" s="30">
        <f>Газ!D16*1.154</f>
        <v>0</v>
      </c>
      <c r="E16" s="30">
        <f>Газ!E16*1.154</f>
        <v>0</v>
      </c>
      <c r="F16" s="30">
        <f>Газ!F16*1.154</f>
        <v>0</v>
      </c>
      <c r="G16" s="30">
        <f>Газ!G16*1.154</f>
        <v>0</v>
      </c>
      <c r="H16" s="30">
        <f>Газ!H16*1.154</f>
        <v>0</v>
      </c>
      <c r="I16" s="30">
        <f>Газ!I16*1.154</f>
        <v>0</v>
      </c>
      <c r="J16" s="30">
        <f>Газ!J16*1.154</f>
        <v>0</v>
      </c>
    </row>
    <row r="17" spans="1:10" x14ac:dyDescent="0.25">
      <c r="A17" s="20" t="s">
        <v>39</v>
      </c>
      <c r="B17" s="4" t="s">
        <v>40</v>
      </c>
      <c r="C17" s="30">
        <f>Газ!C17*1.154</f>
        <v>0</v>
      </c>
      <c r="D17" s="30">
        <f>Газ!D17*1.154</f>
        <v>0</v>
      </c>
      <c r="E17" s="30">
        <f>Газ!E17*1.154</f>
        <v>0</v>
      </c>
      <c r="F17" s="30">
        <f>Газ!F17*1.154</f>
        <v>0</v>
      </c>
      <c r="G17" s="30">
        <f>Газ!G17*1.154</f>
        <v>0</v>
      </c>
      <c r="H17" s="30">
        <f>Газ!H17*1.154</f>
        <v>0</v>
      </c>
      <c r="I17" s="30">
        <f>Газ!I17*1.154</f>
        <v>0</v>
      </c>
      <c r="J17" s="30">
        <f>Газ!J17*1.154</f>
        <v>0</v>
      </c>
    </row>
    <row r="18" spans="1:10" s="5" customFormat="1" x14ac:dyDescent="0.25">
      <c r="A18" s="14" t="s">
        <v>41</v>
      </c>
      <c r="B18" s="15" t="s">
        <v>24</v>
      </c>
      <c r="C18" s="32">
        <f>Газ!C18*1.154</f>
        <v>0</v>
      </c>
      <c r="D18" s="32">
        <f>Газ!D18*1.154</f>
        <v>0</v>
      </c>
      <c r="E18" s="32">
        <f>Газ!E18*1.154</f>
        <v>0</v>
      </c>
      <c r="F18" s="32">
        <f>Газ!F18*1.154</f>
        <v>0</v>
      </c>
      <c r="G18" s="32">
        <f>Газ!G18*1.154</f>
        <v>0</v>
      </c>
      <c r="H18" s="32">
        <f>Газ!H18*1.154</f>
        <v>0</v>
      </c>
      <c r="I18" s="32">
        <f>Газ!I18*1.154</f>
        <v>0</v>
      </c>
      <c r="J18" s="32">
        <f>Газ!J18*1.154</f>
        <v>0</v>
      </c>
    </row>
    <row r="19" spans="1:10" s="5" customFormat="1" x14ac:dyDescent="0.25">
      <c r="A19" s="21" t="s">
        <v>42</v>
      </c>
      <c r="B19" s="22" t="s">
        <v>43</v>
      </c>
      <c r="C19" s="37">
        <f>Газ!C19*1.154</f>
        <v>0</v>
      </c>
      <c r="D19" s="37">
        <f>Газ!D19*1.154</f>
        <v>0</v>
      </c>
      <c r="E19" s="37">
        <f>Газ!E19*1.154</f>
        <v>0</v>
      </c>
      <c r="F19" s="37">
        <f>Газ!F19*1.154</f>
        <v>0</v>
      </c>
      <c r="G19" s="37">
        <f>Газ!G19*1.154</f>
        <v>0</v>
      </c>
      <c r="H19" s="37">
        <f>Газ!H19*1.154</f>
        <v>0</v>
      </c>
      <c r="I19" s="37">
        <f>Газ!I19*1.154</f>
        <v>0</v>
      </c>
      <c r="J19" s="37">
        <f>Газ!J19*1.154</f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8">C21+C22+C26+C27+C33+C34+C35</f>
        <v>11813.1518</v>
      </c>
      <c r="D20" s="32">
        <f t="shared" si="8"/>
        <v>11950.362399999998</v>
      </c>
      <c r="E20" s="32">
        <f t="shared" si="8"/>
        <v>12089.534799999998</v>
      </c>
      <c r="F20" s="32">
        <f t="shared" si="8"/>
        <v>12226.860799999999</v>
      </c>
      <c r="G20" s="32">
        <f t="shared" si="8"/>
        <v>12372.957199999997</v>
      </c>
      <c r="H20" s="32">
        <f t="shared" si="8"/>
        <v>12521.3616</v>
      </c>
      <c r="I20" s="32">
        <f t="shared" si="8"/>
        <v>12672.073999999999</v>
      </c>
      <c r="J20" s="32">
        <f t="shared" si="8"/>
        <v>12825.325199999999</v>
      </c>
    </row>
    <row r="21" spans="1:10" s="5" customFormat="1" x14ac:dyDescent="0.25">
      <c r="A21" s="6" t="s">
        <v>50</v>
      </c>
      <c r="B21" s="4" t="s">
        <v>58</v>
      </c>
      <c r="C21" s="30">
        <f>Газ!C21*1.154</f>
        <v>0</v>
      </c>
      <c r="D21" s="30">
        <f>Газ!D21*1.154</f>
        <v>0</v>
      </c>
      <c r="E21" s="30">
        <f>Газ!E21*1.154</f>
        <v>0</v>
      </c>
      <c r="F21" s="30">
        <f>Газ!F21*1.154</f>
        <v>0</v>
      </c>
      <c r="G21" s="30">
        <f>Газ!G21*1.154</f>
        <v>0</v>
      </c>
      <c r="H21" s="30">
        <f>Газ!H21*1.154</f>
        <v>0</v>
      </c>
      <c r="I21" s="30">
        <f>Газ!I21*1.154</f>
        <v>0</v>
      </c>
      <c r="J21" s="30">
        <f>Газ!J21*1.154</f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9">SUM(C23:C25)</f>
        <v>7917.7093999999997</v>
      </c>
      <c r="D22" s="42">
        <f t="shared" si="9"/>
        <v>8012.1065999999992</v>
      </c>
      <c r="E22" s="42">
        <f t="shared" si="9"/>
        <v>8108.003999999999</v>
      </c>
      <c r="F22" s="42">
        <f t="shared" si="9"/>
        <v>8201.4779999999992</v>
      </c>
      <c r="G22" s="42">
        <f t="shared" si="9"/>
        <v>8303.2607999999982</v>
      </c>
      <c r="H22" s="42">
        <f t="shared" si="9"/>
        <v>8406.89</v>
      </c>
      <c r="I22" s="42">
        <f t="shared" si="9"/>
        <v>8512.3655999999992</v>
      </c>
      <c r="J22" s="42">
        <f t="shared" si="9"/>
        <v>8619.8029999999999</v>
      </c>
    </row>
    <row r="23" spans="1:10" s="5" customFormat="1" x14ac:dyDescent="0.25">
      <c r="A23" s="20" t="s">
        <v>93</v>
      </c>
      <c r="B23" s="4" t="s">
        <v>66</v>
      </c>
      <c r="C23" s="30">
        <f>Газ!C23*1.154</f>
        <v>3263.9735999999998</v>
      </c>
      <c r="D23" s="30">
        <f>Газ!D23*1.154</f>
        <v>3329.29</v>
      </c>
      <c r="E23" s="30">
        <f>Газ!E23*1.154</f>
        <v>3395.8757999999993</v>
      </c>
      <c r="F23" s="30">
        <f>Газ!F23*1.154</f>
        <v>3463.8463999999994</v>
      </c>
      <c r="G23" s="30">
        <f>Газ!G23*1.154</f>
        <v>3540.0103999999997</v>
      </c>
      <c r="H23" s="30">
        <f>Газ!H23*1.154</f>
        <v>3617.9053999999996</v>
      </c>
      <c r="I23" s="30">
        <f>Газ!I23*1.154</f>
        <v>3697.5313999999998</v>
      </c>
      <c r="J23" s="30">
        <f>Газ!J23*1.154</f>
        <v>3778.8883999999998</v>
      </c>
    </row>
    <row r="24" spans="1:10" s="5" customFormat="1" x14ac:dyDescent="0.25">
      <c r="A24" s="20" t="s">
        <v>94</v>
      </c>
      <c r="B24" s="4" t="s">
        <v>70</v>
      </c>
      <c r="C24" s="30">
        <f>Газ!C24*1.154</f>
        <v>3958.4507999999996</v>
      </c>
      <c r="D24" s="30">
        <f>Газ!D24*1.154</f>
        <v>3986.1467999999995</v>
      </c>
      <c r="E24" s="30">
        <f>Газ!E24*1.154</f>
        <v>4014.0735999999997</v>
      </c>
      <c r="F24" s="30">
        <f>Газ!F24*1.154</f>
        <v>4038.1922</v>
      </c>
      <c r="G24" s="30">
        <f>Газ!G24*1.154</f>
        <v>4062.4261999999999</v>
      </c>
      <c r="H24" s="30">
        <f>Газ!H24*1.154</f>
        <v>4086.7755999999999</v>
      </c>
      <c r="I24" s="30">
        <f>Газ!I24*1.154</f>
        <v>4111.2403999999997</v>
      </c>
      <c r="J24" s="30">
        <f>Газ!J24*1.154</f>
        <v>4135.9359999999997</v>
      </c>
    </row>
    <row r="25" spans="1:10" s="5" customFormat="1" x14ac:dyDescent="0.25">
      <c r="A25" s="20" t="s">
        <v>73</v>
      </c>
      <c r="B25" s="4" t="s">
        <v>71</v>
      </c>
      <c r="C25" s="30">
        <f>Газ!C25*1.154</f>
        <v>695.28499999999997</v>
      </c>
      <c r="D25" s="30">
        <f>Газ!D25*1.154</f>
        <v>696.66980000000001</v>
      </c>
      <c r="E25" s="30">
        <f>Газ!E25*1.154</f>
        <v>698.05459999999994</v>
      </c>
      <c r="F25" s="30">
        <f>Газ!F25*1.154</f>
        <v>699.43939999999998</v>
      </c>
      <c r="G25" s="30">
        <f>Газ!G25*1.154</f>
        <v>700.82419999999991</v>
      </c>
      <c r="H25" s="30">
        <f>Газ!H25*1.154</f>
        <v>702.20899999999995</v>
      </c>
      <c r="I25" s="30">
        <f>Газ!I25*1.154</f>
        <v>703.59379999999999</v>
      </c>
      <c r="J25" s="30">
        <f>Газ!J25*1.154</f>
        <v>704.97859999999991</v>
      </c>
    </row>
    <row r="26" spans="1:10" s="5" customFormat="1" x14ac:dyDescent="0.25">
      <c r="A26" s="6" t="s">
        <v>3</v>
      </c>
      <c r="B26" s="4" t="s">
        <v>59</v>
      </c>
      <c r="C26" s="30">
        <f>Газ!C26*1.154</f>
        <v>0</v>
      </c>
      <c r="D26" s="30">
        <f>Газ!D26*1.154</f>
        <v>0</v>
      </c>
      <c r="E26" s="30">
        <f>Газ!E26*1.154</f>
        <v>0</v>
      </c>
      <c r="F26" s="30">
        <f>Газ!F26*1.154</f>
        <v>0</v>
      </c>
      <c r="G26" s="30">
        <f>Газ!G26*1.154</f>
        <v>0</v>
      </c>
      <c r="H26" s="30">
        <f>Газ!H26*1.154</f>
        <v>0</v>
      </c>
      <c r="I26" s="30">
        <f>Газ!I26*1.154</f>
        <v>0</v>
      </c>
      <c r="J26" s="30">
        <f>Газ!J26*1.154</f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10">SUM(C28:C32)</f>
        <v>0</v>
      </c>
      <c r="D27" s="42">
        <f t="shared" si="10"/>
        <v>0</v>
      </c>
      <c r="E27" s="42">
        <f t="shared" si="10"/>
        <v>0</v>
      </c>
      <c r="F27" s="42">
        <f t="shared" si="10"/>
        <v>0</v>
      </c>
      <c r="G27" s="42">
        <f t="shared" si="10"/>
        <v>0</v>
      </c>
      <c r="H27" s="42">
        <f t="shared" si="10"/>
        <v>0</v>
      </c>
      <c r="I27" s="42">
        <f t="shared" si="10"/>
        <v>0</v>
      </c>
      <c r="J27" s="42">
        <f t="shared" si="10"/>
        <v>0</v>
      </c>
    </row>
    <row r="28" spans="1:10" s="5" customFormat="1" x14ac:dyDescent="0.25">
      <c r="A28" s="20" t="s">
        <v>53</v>
      </c>
      <c r="B28" s="4" t="s">
        <v>60</v>
      </c>
      <c r="C28" s="30">
        <f>Газ!C28*1.154</f>
        <v>0</v>
      </c>
      <c r="D28" s="30">
        <f>Газ!D28*1.154</f>
        <v>0</v>
      </c>
      <c r="E28" s="30">
        <f>Газ!E28*1.154</f>
        <v>0</v>
      </c>
      <c r="F28" s="30">
        <f>Газ!F28*1.154</f>
        <v>0</v>
      </c>
      <c r="G28" s="30">
        <f>Газ!G28*1.154</f>
        <v>0</v>
      </c>
      <c r="H28" s="30">
        <f>Газ!H28*1.154</f>
        <v>0</v>
      </c>
      <c r="I28" s="30">
        <f>Газ!I28*1.154</f>
        <v>0</v>
      </c>
      <c r="J28" s="30">
        <f>Газ!J28*1.154</f>
        <v>0</v>
      </c>
    </row>
    <row r="29" spans="1:10" s="5" customFormat="1" x14ac:dyDescent="0.25">
      <c r="A29" s="20" t="s">
        <v>52</v>
      </c>
      <c r="B29" s="4" t="s">
        <v>61</v>
      </c>
      <c r="C29" s="30">
        <f>Газ!C29*1.154</f>
        <v>0</v>
      </c>
      <c r="D29" s="30">
        <f>Газ!D29*1.154</f>
        <v>0</v>
      </c>
      <c r="E29" s="30">
        <f>Газ!E29*1.154</f>
        <v>0</v>
      </c>
      <c r="F29" s="30">
        <f>Газ!F29*1.154</f>
        <v>0</v>
      </c>
      <c r="G29" s="30">
        <f>Газ!G29*1.154</f>
        <v>0</v>
      </c>
      <c r="H29" s="30">
        <f>Газ!H29*1.154</f>
        <v>0</v>
      </c>
      <c r="I29" s="30">
        <f>Газ!I29*1.154</f>
        <v>0</v>
      </c>
      <c r="J29" s="30">
        <f>Газ!J29*1.154</f>
        <v>0</v>
      </c>
    </row>
    <row r="30" spans="1:10" s="5" customFormat="1" x14ac:dyDescent="0.25">
      <c r="A30" s="20" t="s">
        <v>54</v>
      </c>
      <c r="B30" s="4" t="s">
        <v>62</v>
      </c>
      <c r="C30" s="30">
        <f>Газ!C30*1.154</f>
        <v>0</v>
      </c>
      <c r="D30" s="30">
        <f>Газ!D30*1.154</f>
        <v>0</v>
      </c>
      <c r="E30" s="30">
        <f>Газ!E30*1.154</f>
        <v>0</v>
      </c>
      <c r="F30" s="30">
        <f>Газ!F30*1.154</f>
        <v>0</v>
      </c>
      <c r="G30" s="30">
        <f>Газ!G30*1.154</f>
        <v>0</v>
      </c>
      <c r="H30" s="30">
        <f>Газ!H30*1.154</f>
        <v>0</v>
      </c>
      <c r="I30" s="30">
        <f>Газ!I30*1.154</f>
        <v>0</v>
      </c>
      <c r="J30" s="30">
        <f>Газ!J30*1.154</f>
        <v>0</v>
      </c>
    </row>
    <row r="31" spans="1:10" s="5" customFormat="1" x14ac:dyDescent="0.25">
      <c r="A31" s="20" t="s">
        <v>55</v>
      </c>
      <c r="B31" s="4" t="s">
        <v>63</v>
      </c>
      <c r="C31" s="30">
        <f>Газ!C31*1.154</f>
        <v>0</v>
      </c>
      <c r="D31" s="30">
        <f>Газ!D31*1.154</f>
        <v>0</v>
      </c>
      <c r="E31" s="30">
        <f>Газ!E31*1.154</f>
        <v>0</v>
      </c>
      <c r="F31" s="30">
        <f>Газ!F31*1.154</f>
        <v>0</v>
      </c>
      <c r="G31" s="30">
        <f>Газ!G31*1.154</f>
        <v>0</v>
      </c>
      <c r="H31" s="30">
        <f>Газ!H31*1.154</f>
        <v>0</v>
      </c>
      <c r="I31" s="30">
        <f>Газ!I31*1.154</f>
        <v>0</v>
      </c>
      <c r="J31" s="30">
        <f>Газ!J31*1.154</f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30">
        <f>Газ!C33*1.154</f>
        <v>0</v>
      </c>
      <c r="D33" s="30">
        <f>Газ!D33*1.154</f>
        <v>0</v>
      </c>
      <c r="E33" s="30">
        <f>Газ!E33*1.154</f>
        <v>0</v>
      </c>
      <c r="F33" s="30">
        <f>Газ!F33*1.154</f>
        <v>0</v>
      </c>
      <c r="G33" s="30">
        <f>Газ!G33*1.154</f>
        <v>0</v>
      </c>
      <c r="H33" s="30">
        <f>Газ!H33*1.154</f>
        <v>0</v>
      </c>
      <c r="I33" s="30">
        <f>Газ!I33*1.154</f>
        <v>0</v>
      </c>
      <c r="J33" s="30">
        <f>Газ!J33*1.154</f>
        <v>0</v>
      </c>
    </row>
    <row r="34" spans="1:10" s="5" customFormat="1" x14ac:dyDescent="0.25">
      <c r="A34" s="6" t="s">
        <v>1</v>
      </c>
      <c r="B34" s="4" t="s">
        <v>49</v>
      </c>
      <c r="C34" s="30">
        <f>Газ!C34*1.154</f>
        <v>3895.4423999999995</v>
      </c>
      <c r="D34" s="30">
        <f>Газ!D34*1.154</f>
        <v>3938.2557999999995</v>
      </c>
      <c r="E34" s="30">
        <f>Газ!E34*1.154</f>
        <v>3981.5307999999995</v>
      </c>
      <c r="F34" s="30">
        <f>Газ!F34*1.154</f>
        <v>4025.3827999999994</v>
      </c>
      <c r="G34" s="30">
        <f>Газ!G34*1.154</f>
        <v>4069.6963999999998</v>
      </c>
      <c r="H34" s="30">
        <f>Газ!H34*1.154</f>
        <v>4114.4715999999999</v>
      </c>
      <c r="I34" s="30">
        <f>Газ!I34*1.154</f>
        <v>4159.7083999999995</v>
      </c>
      <c r="J34" s="30">
        <f>Газ!J34*1.154</f>
        <v>4205.5222000000003</v>
      </c>
    </row>
    <row r="35" spans="1:10" s="24" customFormat="1" ht="30" x14ac:dyDescent="0.25">
      <c r="A35" s="23" t="s">
        <v>69</v>
      </c>
      <c r="B35" s="26" t="s">
        <v>65</v>
      </c>
      <c r="C35" s="43">
        <f>Газ!C35*1.154</f>
        <v>0</v>
      </c>
      <c r="D35" s="43">
        <f>Газ!D35*1.154</f>
        <v>0</v>
      </c>
      <c r="E35" s="43">
        <f>Газ!E35*1.154</f>
        <v>0</v>
      </c>
      <c r="F35" s="43">
        <f>Газ!F35*1.154</f>
        <v>0</v>
      </c>
      <c r="G35" s="43">
        <f>Газ!G35*1.154</f>
        <v>0</v>
      </c>
      <c r="H35" s="43">
        <f>Газ!H35*1.154</f>
        <v>0</v>
      </c>
      <c r="I35" s="43">
        <f>Газ!I35*1.154</f>
        <v>0</v>
      </c>
      <c r="J35" s="43">
        <f>Газ!J35*1.154</f>
        <v>0</v>
      </c>
    </row>
    <row r="37" spans="1:10" x14ac:dyDescent="0.25">
      <c r="C37" s="45"/>
      <c r="D37" s="45"/>
      <c r="E37" s="45"/>
      <c r="F37" s="45"/>
      <c r="G37" s="45"/>
      <c r="H37" s="45"/>
      <c r="I37" s="45"/>
      <c r="J37" s="45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29" customWidth="1"/>
    <col min="11" max="16384" width="9.140625" style="3"/>
  </cols>
  <sheetData>
    <row r="1" spans="1:10" s="1" customFormat="1" ht="50.1" customHeight="1" x14ac:dyDescent="0.25">
      <c r="A1" s="9" t="s">
        <v>99</v>
      </c>
      <c r="B1" s="10" t="s">
        <v>4</v>
      </c>
      <c r="C1" s="39" t="s">
        <v>74</v>
      </c>
      <c r="D1" s="39" t="s">
        <v>75</v>
      </c>
      <c r="E1" s="39" t="s">
        <v>76</v>
      </c>
      <c r="F1" s="39" t="s">
        <v>77</v>
      </c>
      <c r="G1" s="39" t="s">
        <v>78</v>
      </c>
      <c r="H1" s="39" t="s">
        <v>79</v>
      </c>
      <c r="I1" s="39" t="s">
        <v>80</v>
      </c>
      <c r="J1" s="39" t="s">
        <v>81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1120</v>
      </c>
      <c r="D4" s="30">
        <v>1120</v>
      </c>
      <c r="E4" s="30">
        <v>1120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1120</v>
      </c>
      <c r="D7" s="32">
        <f t="shared" si="0"/>
        <v>1120</v>
      </c>
      <c r="E7" s="32">
        <f t="shared" si="0"/>
        <v>1120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F10" si="2">SUM(C11:C13)</f>
        <v>-1120</v>
      </c>
      <c r="D10" s="36">
        <f t="shared" si="2"/>
        <v>-1120</v>
      </c>
      <c r="E10" s="36">
        <f t="shared" si="2"/>
        <v>-1120</v>
      </c>
      <c r="F10" s="36">
        <f t="shared" si="2"/>
        <v>0</v>
      </c>
      <c r="G10" s="36">
        <f t="shared" ref="G10:J10" si="3">SUM(G11:G13)</f>
        <v>0</v>
      </c>
      <c r="H10" s="36">
        <f t="shared" si="3"/>
        <v>0</v>
      </c>
      <c r="I10" s="36">
        <f t="shared" si="3"/>
        <v>0</v>
      </c>
      <c r="J10" s="36">
        <f t="shared" si="3"/>
        <v>0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30">
        <v>-1120</v>
      </c>
      <c r="D12" s="30">
        <v>-1120</v>
      </c>
      <c r="E12" s="30">
        <v>-1120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5">C21+C22+C26+C27+C33+C34+C35</f>
        <v>0</v>
      </c>
      <c r="D20" s="32">
        <f t="shared" si="5"/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</row>
    <row r="21" spans="1:10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6">SUM(C23:C25)</f>
        <v>0</v>
      </c>
      <c r="D22" s="42">
        <f t="shared" si="6"/>
        <v>0</v>
      </c>
      <c r="E22" s="42">
        <f t="shared" si="6"/>
        <v>0</v>
      </c>
      <c r="F22" s="42">
        <f t="shared" si="6"/>
        <v>0</v>
      </c>
      <c r="G22" s="42">
        <f t="shared" si="6"/>
        <v>0</v>
      </c>
      <c r="H22" s="42">
        <f t="shared" si="6"/>
        <v>0</v>
      </c>
      <c r="I22" s="42">
        <f t="shared" si="6"/>
        <v>0</v>
      </c>
      <c r="J22" s="42">
        <f t="shared" si="6"/>
        <v>0</v>
      </c>
    </row>
    <row r="23" spans="1:10" s="5" customFormat="1" x14ac:dyDescent="0.25">
      <c r="A23" s="20" t="s">
        <v>93</v>
      </c>
      <c r="B23" s="4" t="s">
        <v>66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  <row r="24" spans="1:10" s="5" customFormat="1" x14ac:dyDescent="0.25">
      <c r="A24" s="20" t="s">
        <v>94</v>
      </c>
      <c r="B24" s="4" t="s">
        <v>70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</row>
    <row r="26" spans="1:10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7">SUM(C28:C33)</f>
        <v>0</v>
      </c>
      <c r="D27" s="42">
        <f t="shared" si="7"/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</row>
    <row r="28" spans="1:10" s="5" customFormat="1" x14ac:dyDescent="0.25">
      <c r="A28" s="20" t="s">
        <v>53</v>
      </c>
      <c r="B28" s="4" t="s">
        <v>60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s="5" customFormat="1" x14ac:dyDescent="0.25">
      <c r="A29" s="20" t="s">
        <v>52</v>
      </c>
      <c r="B29" s="4" t="s">
        <v>61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s="5" customFormat="1" x14ac:dyDescent="0.25">
      <c r="A30" s="20" t="s">
        <v>54</v>
      </c>
      <c r="B30" s="4" t="s">
        <v>62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</row>
    <row r="31" spans="1:10" s="5" customFormat="1" x14ac:dyDescent="0.25">
      <c r="A31" s="20" t="s">
        <v>55</v>
      </c>
      <c r="B31" s="4" t="s">
        <v>63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s="5" customFormat="1" x14ac:dyDescent="0.25">
      <c r="A34" s="6" t="s">
        <v>1</v>
      </c>
      <c r="B34" s="4" t="s">
        <v>49</v>
      </c>
      <c r="C34" s="30">
        <v>0</v>
      </c>
      <c r="D34" s="42">
        <v>0</v>
      </c>
      <c r="E34" s="42">
        <v>0</v>
      </c>
      <c r="F34" s="42">
        <v>0</v>
      </c>
      <c r="G34" s="30">
        <v>0</v>
      </c>
      <c r="H34" s="30">
        <v>0</v>
      </c>
      <c r="I34" s="30">
        <v>0</v>
      </c>
      <c r="J34" s="30">
        <v>0</v>
      </c>
    </row>
    <row r="35" spans="1:10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7" spans="1:10" x14ac:dyDescent="0.25">
      <c r="A37" s="7" t="s">
        <v>72</v>
      </c>
      <c r="C37" s="46">
        <v>0.26600000000000001</v>
      </c>
    </row>
    <row r="38" spans="1:10" x14ac:dyDescent="0.25">
      <c r="A38" s="3"/>
    </row>
    <row r="39" spans="1:10" x14ac:dyDescent="0.25">
      <c r="A39" s="3"/>
    </row>
    <row r="40" spans="1:10" x14ac:dyDescent="0.25">
      <c r="A40" s="3"/>
    </row>
    <row r="41" spans="1:10" x14ac:dyDescent="0.25">
      <c r="A41" s="3"/>
    </row>
    <row r="42" spans="1:10" s="4" customFormat="1" x14ac:dyDescent="0.25">
      <c r="A42" s="3"/>
      <c r="C42" s="29"/>
      <c r="D42" s="29"/>
      <c r="E42" s="29"/>
      <c r="F42" s="29"/>
      <c r="G42" s="29"/>
      <c r="H42" s="29"/>
      <c r="I42" s="29"/>
      <c r="J42" s="29"/>
    </row>
    <row r="43" spans="1:10" s="4" customFormat="1" x14ac:dyDescent="0.25">
      <c r="A43" s="3"/>
      <c r="C43" s="29"/>
      <c r="D43" s="29"/>
      <c r="E43" s="29"/>
      <c r="F43" s="29"/>
      <c r="G43" s="29"/>
      <c r="H43" s="29"/>
      <c r="I43" s="29"/>
      <c r="J43" s="29"/>
    </row>
    <row r="44" spans="1:10" s="4" customFormat="1" x14ac:dyDescent="0.25">
      <c r="A44" s="3"/>
      <c r="C44" s="29"/>
      <c r="D44" s="29"/>
      <c r="E44" s="29"/>
      <c r="F44" s="29"/>
      <c r="G44" s="29"/>
      <c r="H44" s="29"/>
      <c r="I44" s="29"/>
      <c r="J44" s="29"/>
    </row>
    <row r="45" spans="1:10" s="4" customFormat="1" x14ac:dyDescent="0.25">
      <c r="A45" s="3"/>
      <c r="C45" s="29"/>
      <c r="D45" s="29"/>
      <c r="E45" s="29"/>
      <c r="F45" s="29"/>
      <c r="G45" s="29"/>
      <c r="H45" s="29"/>
      <c r="I45" s="29"/>
      <c r="J45" s="29"/>
    </row>
    <row r="46" spans="1:10" s="4" customFormat="1" x14ac:dyDescent="0.25">
      <c r="A46" s="3"/>
      <c r="C46" s="29"/>
      <c r="D46" s="29"/>
      <c r="E46" s="29"/>
      <c r="F46" s="29"/>
      <c r="G46" s="29"/>
      <c r="H46" s="29"/>
      <c r="I46" s="29"/>
      <c r="J46" s="29"/>
    </row>
    <row r="47" spans="1:10" s="4" customFormat="1" x14ac:dyDescent="0.25">
      <c r="A47" s="3"/>
      <c r="C47" s="29"/>
      <c r="D47" s="29"/>
      <c r="E47" s="29"/>
      <c r="F47" s="29"/>
      <c r="G47" s="29"/>
      <c r="H47" s="29"/>
      <c r="I47" s="29"/>
      <c r="J47" s="29"/>
    </row>
    <row r="48" spans="1:10" s="4" customFormat="1" x14ac:dyDescent="0.25">
      <c r="A48" s="3"/>
      <c r="C48" s="29"/>
      <c r="D48" s="29"/>
      <c r="E48" s="29"/>
      <c r="F48" s="29"/>
      <c r="G48" s="29"/>
      <c r="H48" s="29"/>
      <c r="I48" s="29"/>
      <c r="J48" s="29"/>
    </row>
    <row r="49" spans="1:10" s="4" customFormat="1" x14ac:dyDescent="0.25">
      <c r="A49" s="3"/>
      <c r="C49" s="29"/>
      <c r="D49" s="29"/>
      <c r="E49" s="29"/>
      <c r="F49" s="29"/>
      <c r="G49" s="29"/>
      <c r="H49" s="29"/>
      <c r="I49" s="29"/>
      <c r="J49" s="29"/>
    </row>
    <row r="50" spans="1:10" s="4" customFormat="1" x14ac:dyDescent="0.25">
      <c r="A50" s="3"/>
      <c r="C50" s="29"/>
      <c r="D50" s="29"/>
      <c r="E50" s="29"/>
      <c r="F50" s="29"/>
      <c r="G50" s="29"/>
      <c r="H50" s="29"/>
      <c r="I50" s="29"/>
      <c r="J50" s="29"/>
    </row>
    <row r="51" spans="1:10" s="4" customFormat="1" x14ac:dyDescent="0.25">
      <c r="A51" s="3"/>
      <c r="C51" s="29"/>
      <c r="D51" s="29"/>
      <c r="E51" s="29"/>
      <c r="F51" s="29"/>
      <c r="G51" s="29"/>
      <c r="H51" s="29"/>
      <c r="I51" s="29"/>
      <c r="J51" s="29"/>
    </row>
    <row r="52" spans="1:10" s="4" customFormat="1" x14ac:dyDescent="0.25">
      <c r="A52" s="3"/>
      <c r="C52" s="29"/>
      <c r="D52" s="29"/>
      <c r="E52" s="29"/>
      <c r="F52" s="29"/>
      <c r="G52" s="29"/>
      <c r="H52" s="29"/>
      <c r="I52" s="29"/>
      <c r="J52" s="29"/>
    </row>
    <row r="53" spans="1:10" s="4" customFormat="1" x14ac:dyDescent="0.25">
      <c r="A53" s="3"/>
      <c r="C53" s="29"/>
      <c r="D53" s="29"/>
      <c r="E53" s="29"/>
      <c r="F53" s="29"/>
      <c r="G53" s="29"/>
      <c r="H53" s="29"/>
      <c r="I53" s="29"/>
      <c r="J53" s="29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29" customWidth="1"/>
    <col min="11" max="16384" width="9.140625" style="3"/>
  </cols>
  <sheetData>
    <row r="1" spans="1:10" s="1" customFormat="1" ht="50.1" customHeight="1" x14ac:dyDescent="0.25">
      <c r="A1" s="9" t="s">
        <v>100</v>
      </c>
      <c r="B1" s="10" t="s">
        <v>4</v>
      </c>
      <c r="C1" s="39" t="s">
        <v>74</v>
      </c>
      <c r="D1" s="39" t="s">
        <v>75</v>
      </c>
      <c r="E1" s="39" t="s">
        <v>76</v>
      </c>
      <c r="F1" s="39" t="s">
        <v>77</v>
      </c>
      <c r="G1" s="39" t="s">
        <v>78</v>
      </c>
      <c r="H1" s="39" t="s">
        <v>79</v>
      </c>
      <c r="I1" s="39" t="s">
        <v>80</v>
      </c>
      <c r="J1" s="39" t="s">
        <v>81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0</v>
      </c>
      <c r="D4" s="30">
        <v>0</v>
      </c>
      <c r="E4" s="30">
        <v>0</v>
      </c>
      <c r="F4" s="30">
        <v>2370</v>
      </c>
      <c r="G4" s="30">
        <v>2370</v>
      </c>
      <c r="H4" s="30">
        <v>2370</v>
      </c>
      <c r="I4" s="30">
        <v>2370</v>
      </c>
      <c r="J4" s="30">
        <v>2370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0</v>
      </c>
      <c r="D7" s="32">
        <f t="shared" si="0"/>
        <v>0</v>
      </c>
      <c r="E7" s="32">
        <f t="shared" si="0"/>
        <v>0</v>
      </c>
      <c r="F7" s="32">
        <f t="shared" si="0"/>
        <v>2370</v>
      </c>
      <c r="G7" s="32">
        <f t="shared" si="0"/>
        <v>2370</v>
      </c>
      <c r="H7" s="32">
        <f t="shared" si="0"/>
        <v>2370</v>
      </c>
      <c r="I7" s="32">
        <f t="shared" si="0"/>
        <v>2370</v>
      </c>
      <c r="J7" s="32">
        <f t="shared" si="0"/>
        <v>2370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0</v>
      </c>
      <c r="D10" s="36">
        <f t="shared" si="2"/>
        <v>0</v>
      </c>
      <c r="E10" s="36">
        <f t="shared" si="2"/>
        <v>0</v>
      </c>
      <c r="F10" s="36">
        <f t="shared" si="2"/>
        <v>-2370</v>
      </c>
      <c r="G10" s="36">
        <f t="shared" si="2"/>
        <v>-2370</v>
      </c>
      <c r="H10" s="36">
        <f t="shared" si="2"/>
        <v>-2370</v>
      </c>
      <c r="I10" s="36">
        <f t="shared" si="2"/>
        <v>-2370</v>
      </c>
      <c r="J10" s="36">
        <f t="shared" si="2"/>
        <v>-2370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v>0</v>
      </c>
      <c r="F12" s="30">
        <v>-2370</v>
      </c>
      <c r="G12" s="30">
        <v>-2370</v>
      </c>
      <c r="H12" s="30">
        <v>-2370</v>
      </c>
      <c r="I12" s="30">
        <v>-2370</v>
      </c>
      <c r="J12" s="30">
        <v>-2370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</row>
    <row r="21" spans="1:10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0</v>
      </c>
      <c r="D22" s="42">
        <f t="shared" si="5"/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2">
        <f t="shared" si="5"/>
        <v>0</v>
      </c>
      <c r="J22" s="42">
        <f t="shared" si="5"/>
        <v>0</v>
      </c>
    </row>
    <row r="23" spans="1:10" s="5" customFormat="1" x14ac:dyDescent="0.25">
      <c r="A23" s="20" t="s">
        <v>93</v>
      </c>
      <c r="B23" s="4" t="s">
        <v>66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  <row r="24" spans="1:10" s="5" customFormat="1" x14ac:dyDescent="0.25">
      <c r="A24" s="20" t="s">
        <v>94</v>
      </c>
      <c r="B24" s="4" t="s">
        <v>70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</row>
    <row r="26" spans="1:10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</row>
    <row r="28" spans="1:10" s="5" customFormat="1" x14ac:dyDescent="0.25">
      <c r="A28" s="20" t="s">
        <v>53</v>
      </c>
      <c r="B28" s="4" t="s">
        <v>60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s="5" customFormat="1" x14ac:dyDescent="0.25">
      <c r="A29" s="20" t="s">
        <v>52</v>
      </c>
      <c r="B29" s="4" t="s">
        <v>61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s="5" customFormat="1" x14ac:dyDescent="0.25">
      <c r="A30" s="20" t="s">
        <v>54</v>
      </c>
      <c r="B30" s="4" t="s">
        <v>62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</row>
    <row r="31" spans="1:10" s="5" customFormat="1" x14ac:dyDescent="0.25">
      <c r="A31" s="20" t="s">
        <v>55</v>
      </c>
      <c r="B31" s="4" t="s">
        <v>63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s="5" customFormat="1" x14ac:dyDescent="0.25">
      <c r="A34" s="6" t="s">
        <v>1</v>
      </c>
      <c r="B34" s="4" t="s">
        <v>49</v>
      </c>
      <c r="C34" s="30">
        <v>0</v>
      </c>
      <c r="D34" s="42">
        <v>0</v>
      </c>
      <c r="E34" s="42">
        <v>0</v>
      </c>
      <c r="F34" s="42">
        <v>0</v>
      </c>
      <c r="G34" s="30">
        <v>0</v>
      </c>
      <c r="H34" s="30">
        <v>0</v>
      </c>
      <c r="I34" s="30">
        <v>0</v>
      </c>
      <c r="J34" s="30">
        <v>0</v>
      </c>
    </row>
    <row r="35" spans="1:10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7" spans="1:10" x14ac:dyDescent="0.25">
      <c r="A37" s="7" t="s">
        <v>72</v>
      </c>
      <c r="C37" s="46">
        <v>0.52</v>
      </c>
    </row>
    <row r="38" spans="1:10" x14ac:dyDescent="0.25">
      <c r="A38" s="3"/>
    </row>
    <row r="39" spans="1:10" s="4" customFormat="1" x14ac:dyDescent="0.25">
      <c r="A39" s="3"/>
      <c r="C39" s="47"/>
      <c r="D39" s="29"/>
      <c r="E39" s="29"/>
      <c r="F39" s="29"/>
      <c r="G39" s="29"/>
      <c r="H39" s="29"/>
      <c r="I39" s="29"/>
      <c r="J39" s="29"/>
    </row>
    <row r="40" spans="1:10" s="4" customFormat="1" x14ac:dyDescent="0.25">
      <c r="A40" s="3"/>
      <c r="C40" s="29"/>
      <c r="D40" s="29"/>
      <c r="E40" s="29"/>
      <c r="F40" s="29"/>
      <c r="G40" s="29"/>
      <c r="H40" s="29"/>
      <c r="I40" s="29"/>
      <c r="J40" s="29"/>
    </row>
    <row r="41" spans="1:10" s="4" customFormat="1" x14ac:dyDescent="0.25">
      <c r="A41" s="3"/>
      <c r="C41" s="29"/>
      <c r="D41" s="29"/>
      <c r="E41" s="29"/>
      <c r="F41" s="29"/>
      <c r="G41" s="29"/>
      <c r="H41" s="29"/>
      <c r="I41" s="29"/>
      <c r="J41" s="29"/>
    </row>
    <row r="42" spans="1:10" s="4" customFormat="1" x14ac:dyDescent="0.25">
      <c r="A42" s="3"/>
      <c r="C42" s="29"/>
      <c r="D42" s="29"/>
      <c r="E42" s="29"/>
      <c r="F42" s="29"/>
      <c r="G42" s="29"/>
      <c r="H42" s="29"/>
      <c r="I42" s="29"/>
      <c r="J42" s="29"/>
    </row>
    <row r="43" spans="1:10" s="4" customFormat="1" x14ac:dyDescent="0.25">
      <c r="A43" s="3"/>
      <c r="C43" s="29"/>
      <c r="D43" s="29"/>
      <c r="E43" s="29"/>
      <c r="F43" s="29"/>
      <c r="G43" s="29"/>
      <c r="H43" s="29"/>
      <c r="I43" s="29"/>
      <c r="J43" s="29"/>
    </row>
    <row r="44" spans="1:10" s="4" customFormat="1" x14ac:dyDescent="0.25">
      <c r="A44" s="3"/>
      <c r="C44" s="29"/>
      <c r="D44" s="29"/>
      <c r="E44" s="29"/>
      <c r="F44" s="29"/>
      <c r="G44" s="29"/>
      <c r="H44" s="29"/>
      <c r="I44" s="29"/>
      <c r="J44" s="29"/>
    </row>
    <row r="45" spans="1:10" s="4" customFormat="1" x14ac:dyDescent="0.25">
      <c r="A45" s="3"/>
      <c r="C45" s="29"/>
      <c r="D45" s="29"/>
      <c r="E45" s="29"/>
      <c r="F45" s="29"/>
      <c r="G45" s="29"/>
      <c r="H45" s="29"/>
      <c r="I45" s="29"/>
      <c r="J45" s="29"/>
    </row>
    <row r="46" spans="1:10" s="4" customFormat="1" x14ac:dyDescent="0.25">
      <c r="A46" s="3"/>
      <c r="C46" s="29"/>
      <c r="D46" s="29"/>
      <c r="E46" s="29"/>
      <c r="F46" s="29"/>
      <c r="G46" s="29"/>
      <c r="H46" s="29"/>
      <c r="I46" s="29"/>
      <c r="J46" s="29"/>
    </row>
    <row r="47" spans="1:10" s="4" customFormat="1" x14ac:dyDescent="0.25">
      <c r="A47" s="3"/>
      <c r="C47" s="29"/>
      <c r="D47" s="29"/>
      <c r="E47" s="29"/>
      <c r="F47" s="29"/>
      <c r="G47" s="29"/>
      <c r="H47" s="29"/>
      <c r="I47" s="29"/>
      <c r="J47" s="29"/>
    </row>
    <row r="48" spans="1:10" s="4" customFormat="1" x14ac:dyDescent="0.25">
      <c r="A48" s="3"/>
      <c r="C48" s="29"/>
      <c r="D48" s="29"/>
      <c r="E48" s="29"/>
      <c r="F48" s="29"/>
      <c r="G48" s="29"/>
      <c r="H48" s="29"/>
      <c r="I48" s="29"/>
      <c r="J48" s="29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tabSelected="1" zoomScaleNormal="100" workbookViewId="0">
      <selection activeCell="B10" sqref="B10:N10"/>
    </sheetView>
  </sheetViews>
  <sheetFormatPr defaultRowHeight="15" x14ac:dyDescent="0.25"/>
  <sheetData>
    <row r="2" spans="2:14" ht="18.75" x14ac:dyDescent="0.3">
      <c r="J2" s="67" t="s">
        <v>117</v>
      </c>
      <c r="K2" s="67"/>
      <c r="L2" s="67"/>
      <c r="M2" s="67"/>
      <c r="N2" s="67"/>
    </row>
    <row r="4" spans="2:14" x14ac:dyDescent="0.25">
      <c r="J4" s="66"/>
      <c r="K4" s="66"/>
      <c r="L4" s="66"/>
      <c r="M4" s="66"/>
      <c r="N4" s="66"/>
    </row>
    <row r="5" spans="2:14" x14ac:dyDescent="0.25">
      <c r="J5" s="65"/>
      <c r="K5" s="65"/>
      <c r="L5" s="65"/>
      <c r="M5" s="65"/>
      <c r="N5" s="65"/>
    </row>
    <row r="6" spans="2:14" ht="43.5" customHeight="1" x14ac:dyDescent="0.25">
      <c r="J6" s="68" t="s">
        <v>118</v>
      </c>
      <c r="K6" s="68"/>
      <c r="L6" s="68"/>
      <c r="M6" s="68"/>
      <c r="N6" s="68"/>
    </row>
    <row r="10" spans="2:14" ht="76.5" customHeight="1" x14ac:dyDescent="0.3">
      <c r="B10" s="71" t="s">
        <v>121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2:14" ht="45.75" customHeight="1" x14ac:dyDescent="0.25">
      <c r="B11" s="70" t="s">
        <v>120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23" spans="2:14" x14ac:dyDescent="0.25">
      <c r="B23" s="69" t="s">
        <v>119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</sheetData>
  <mergeCells count="7">
    <mergeCell ref="B23:N23"/>
    <mergeCell ref="B11:N11"/>
    <mergeCell ref="J2:N2"/>
    <mergeCell ref="J4:N4"/>
    <mergeCell ref="J5:N5"/>
    <mergeCell ref="J6:N6"/>
    <mergeCell ref="B10:N10"/>
  </mergeCells>
  <pageMargins left="0.7" right="0.7" top="0.75" bottom="0.75" header="0.3" footer="0.3"/>
  <pageSetup paperSize="9" scale="68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29" customWidth="1"/>
    <col min="11" max="16384" width="9.140625" style="3"/>
  </cols>
  <sheetData>
    <row r="1" spans="1:10" s="1" customFormat="1" ht="50.1" customHeight="1" x14ac:dyDescent="0.25">
      <c r="A1" s="9" t="s">
        <v>111</v>
      </c>
      <c r="B1" s="10" t="s">
        <v>4</v>
      </c>
      <c r="C1" s="39" t="s">
        <v>74</v>
      </c>
      <c r="D1" s="39" t="s">
        <v>75</v>
      </c>
      <c r="E1" s="39" t="s">
        <v>76</v>
      </c>
      <c r="F1" s="39" t="s">
        <v>77</v>
      </c>
      <c r="G1" s="39" t="s">
        <v>78</v>
      </c>
      <c r="H1" s="39" t="s">
        <v>79</v>
      </c>
      <c r="I1" s="39" t="s">
        <v>80</v>
      </c>
      <c r="J1" s="39" t="s">
        <v>81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23</v>
      </c>
    </row>
    <row r="3" spans="1:10" x14ac:dyDescent="0.25">
      <c r="A3" s="7" t="s">
        <v>25</v>
      </c>
      <c r="B3" s="4" t="s">
        <v>15</v>
      </c>
      <c r="C3" s="30">
        <f>Дрова!C3*0.266</f>
        <v>0</v>
      </c>
      <c r="D3" s="30">
        <f>Дрова!D3*0.266</f>
        <v>0</v>
      </c>
      <c r="E3" s="30">
        <f>Дрова!E3*0.266</f>
        <v>0</v>
      </c>
      <c r="F3" s="30">
        <f>Дрова!F3*0.266</f>
        <v>0</v>
      </c>
      <c r="G3" s="30">
        <f>Дрова!G3*0.266</f>
        <v>0</v>
      </c>
      <c r="H3" s="30">
        <f>Дрова!H3*0.266</f>
        <v>0</v>
      </c>
      <c r="I3" s="30">
        <f>Дрова!I3*0.266</f>
        <v>0</v>
      </c>
      <c r="J3" s="30">
        <f>Дрова!J3*0.266</f>
        <v>0</v>
      </c>
    </row>
    <row r="4" spans="1:10" x14ac:dyDescent="0.25">
      <c r="A4" s="7" t="s">
        <v>26</v>
      </c>
      <c r="B4" s="4" t="s">
        <v>16</v>
      </c>
      <c r="C4" s="30">
        <f>ROUND(Дрова!C4*0.266+Пеллеты!C4*0.52,1)</f>
        <v>297.89999999999998</v>
      </c>
      <c r="D4" s="30">
        <f>ROUND(Дрова!D4*0.266+Пеллеты!D4*0.52,1)</f>
        <v>297.89999999999998</v>
      </c>
      <c r="E4" s="30">
        <f>ROUND(Дрова!E4*0.266+Пеллеты!E4*0.52,1)</f>
        <v>297.89999999999998</v>
      </c>
      <c r="F4" s="30">
        <f>ROUND(Дрова!F4*0.266+Пеллеты!F4*0.52,1)</f>
        <v>1232.4000000000001</v>
      </c>
      <c r="G4" s="30">
        <f>ROUND(Дрова!G4*0.266+Пеллеты!G4*0.52,1)</f>
        <v>1232.4000000000001</v>
      </c>
      <c r="H4" s="30">
        <f>ROUND(Дрова!H4*0.266+Пеллеты!H4*0.52,1)</f>
        <v>1232.4000000000001</v>
      </c>
      <c r="I4" s="30">
        <f>ROUND(Дрова!I4*0.266+Пеллеты!I4*0.52,1)</f>
        <v>1232.4000000000001</v>
      </c>
      <c r="J4" s="30">
        <f>ROUND(Дрова!J4*0.266+Пеллеты!J4*0.52,1)</f>
        <v>1232.4000000000001</v>
      </c>
    </row>
    <row r="5" spans="1:10" x14ac:dyDescent="0.25">
      <c r="A5" s="7" t="s">
        <v>27</v>
      </c>
      <c r="B5" s="4" t="s">
        <v>17</v>
      </c>
      <c r="C5" s="30">
        <f>Дрова!C5*0.266</f>
        <v>0</v>
      </c>
      <c r="D5" s="30">
        <f>Дрова!D5*0.266</f>
        <v>0</v>
      </c>
      <c r="E5" s="30">
        <f>Дрова!E5*0.266</f>
        <v>0</v>
      </c>
      <c r="F5" s="30">
        <f>Дрова!F5*0.266</f>
        <v>0</v>
      </c>
      <c r="G5" s="30">
        <f>Дрова!G5*0.266</f>
        <v>0</v>
      </c>
      <c r="H5" s="30">
        <f>Дрова!H5*0.266</f>
        <v>0</v>
      </c>
      <c r="I5" s="30">
        <f>Дрова!I5*0.266</f>
        <v>0</v>
      </c>
      <c r="J5" s="30">
        <f>Дрова!J5*0.266</f>
        <v>0</v>
      </c>
    </row>
    <row r="6" spans="1:10" x14ac:dyDescent="0.25">
      <c r="A6" s="7" t="s">
        <v>2</v>
      </c>
      <c r="B6" s="4" t="s">
        <v>18</v>
      </c>
      <c r="C6" s="30">
        <f>Дрова!C6*0.266</f>
        <v>0</v>
      </c>
      <c r="D6" s="30">
        <f>Дрова!D6*0.266</f>
        <v>0</v>
      </c>
      <c r="E6" s="30">
        <f>Дрова!E6*0.266</f>
        <v>0</v>
      </c>
      <c r="F6" s="30">
        <f>Дрова!F6*0.266</f>
        <v>0</v>
      </c>
      <c r="G6" s="30">
        <f>Дрова!G6*0.266</f>
        <v>0</v>
      </c>
      <c r="H6" s="30">
        <f>Дрова!H6*0.266</f>
        <v>0</v>
      </c>
      <c r="I6" s="30">
        <f>Дрова!I6*0.266</f>
        <v>0</v>
      </c>
      <c r="J6" s="30">
        <f>Дрова!J6*0.266</f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297.89999999999998</v>
      </c>
      <c r="D7" s="32">
        <f t="shared" si="0"/>
        <v>297.89999999999998</v>
      </c>
      <c r="E7" s="32">
        <f t="shared" si="0"/>
        <v>297.89999999999998</v>
      </c>
      <c r="F7" s="32">
        <f t="shared" si="0"/>
        <v>1232.4000000000001</v>
      </c>
      <c r="G7" s="32">
        <f t="shared" si="0"/>
        <v>1232.4000000000001</v>
      </c>
      <c r="H7" s="32">
        <f t="shared" si="0"/>
        <v>1232.4000000000001</v>
      </c>
      <c r="I7" s="32">
        <f t="shared" si="0"/>
        <v>1232.4000000000001</v>
      </c>
      <c r="J7" s="32">
        <f t="shared" si="0"/>
        <v>1232.4000000000001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f>Дрова!C9*0.266</f>
        <v>0</v>
      </c>
      <c r="D9" s="34">
        <f>Дрова!D9*0.266</f>
        <v>0</v>
      </c>
      <c r="E9" s="34">
        <f>Дрова!E9*0.266</f>
        <v>0</v>
      </c>
      <c r="F9" s="34">
        <f>Дрова!F9*0.266</f>
        <v>0</v>
      </c>
      <c r="G9" s="34">
        <f>Дрова!G9*0.266</f>
        <v>0</v>
      </c>
      <c r="H9" s="34">
        <f>Дрова!H9*0.266</f>
        <v>0</v>
      </c>
      <c r="I9" s="34">
        <f>Дрова!I9*0.266</f>
        <v>0</v>
      </c>
      <c r="J9" s="34">
        <f>Дрова!J9*0.266</f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-297.89999999999998</v>
      </c>
      <c r="D10" s="36">
        <f t="shared" si="2"/>
        <v>-297.89999999999998</v>
      </c>
      <c r="E10" s="36">
        <f t="shared" si="2"/>
        <v>-297.89999999999998</v>
      </c>
      <c r="F10" s="36">
        <f t="shared" si="2"/>
        <v>-1232.4000000000001</v>
      </c>
      <c r="G10" s="36">
        <f t="shared" si="2"/>
        <v>-1232.4000000000001</v>
      </c>
      <c r="H10" s="36">
        <f t="shared" si="2"/>
        <v>-1232.4000000000001</v>
      </c>
      <c r="I10" s="36">
        <f t="shared" si="2"/>
        <v>-1232.4000000000001</v>
      </c>
      <c r="J10" s="36">
        <f t="shared" si="2"/>
        <v>-1232.4000000000001</v>
      </c>
    </row>
    <row r="11" spans="1:10" x14ac:dyDescent="0.25">
      <c r="A11" s="20" t="s">
        <v>30</v>
      </c>
      <c r="B11" s="4" t="s">
        <v>31</v>
      </c>
      <c r="C11" s="41">
        <f>Дрова!C11*0.266</f>
        <v>0</v>
      </c>
      <c r="D11" s="41">
        <f>Дрова!D11*0.266</f>
        <v>0</v>
      </c>
      <c r="E11" s="41">
        <f>Дрова!E11*0.266</f>
        <v>0</v>
      </c>
      <c r="F11" s="41">
        <f>Дрова!F11*0.266</f>
        <v>0</v>
      </c>
      <c r="G11" s="41">
        <f>Дрова!G11*0.266</f>
        <v>0</v>
      </c>
      <c r="H11" s="41">
        <f>Дрова!H11*0.266</f>
        <v>0</v>
      </c>
      <c r="I11" s="41">
        <f>Дрова!I11*0.266</f>
        <v>0</v>
      </c>
      <c r="J11" s="41">
        <f>Дрова!J11*0.266</f>
        <v>0</v>
      </c>
    </row>
    <row r="12" spans="1:10" x14ac:dyDescent="0.25">
      <c r="A12" s="20" t="s">
        <v>32</v>
      </c>
      <c r="B12" s="4" t="s">
        <v>33</v>
      </c>
      <c r="C12" s="41">
        <f>ROUND(Дрова!C12*0.266+Пеллеты!C12*0.52,1)</f>
        <v>-297.89999999999998</v>
      </c>
      <c r="D12" s="41">
        <f>ROUND(Дрова!D12*0.266+Пеллеты!D12*0.52,1)</f>
        <v>-297.89999999999998</v>
      </c>
      <c r="E12" s="41">
        <f>ROUND(Дрова!E12*0.266+Пеллеты!E12*0.52,1)</f>
        <v>-297.89999999999998</v>
      </c>
      <c r="F12" s="41">
        <f>ROUND(Дрова!F12*0.266+Пеллеты!F12*0.52,1)</f>
        <v>-1232.4000000000001</v>
      </c>
      <c r="G12" s="41">
        <f>ROUND(Дрова!G12*0.266+Пеллеты!G12*0.52,1)</f>
        <v>-1232.4000000000001</v>
      </c>
      <c r="H12" s="41">
        <f>ROUND(Дрова!H12*0.266+Пеллеты!H12*0.52,1)</f>
        <v>-1232.4000000000001</v>
      </c>
      <c r="I12" s="41">
        <f>ROUND(Дрова!I12*0.266+Пеллеты!I12*0.52,1)</f>
        <v>-1232.4000000000001</v>
      </c>
      <c r="J12" s="41">
        <f>ROUND(Дрова!J12*0.266+Пеллеты!J12*0.52,1)</f>
        <v>-1232.4000000000001</v>
      </c>
    </row>
    <row r="13" spans="1:10" x14ac:dyDescent="0.25">
      <c r="A13" s="20" t="s">
        <v>34</v>
      </c>
      <c r="B13" s="4" t="s">
        <v>35</v>
      </c>
      <c r="C13" s="41">
        <f>Дрова!C13*0.266</f>
        <v>0</v>
      </c>
      <c r="D13" s="41">
        <f>Дрова!D13*0.266</f>
        <v>0</v>
      </c>
      <c r="E13" s="41">
        <f>Дрова!E13*0.266</f>
        <v>0</v>
      </c>
      <c r="F13" s="41">
        <f>Дрова!F13*0.266</f>
        <v>0</v>
      </c>
      <c r="G13" s="41">
        <f>Дрова!G13*0.266</f>
        <v>0</v>
      </c>
      <c r="H13" s="41">
        <f>Дрова!H13*0.266</f>
        <v>0</v>
      </c>
      <c r="I13" s="41">
        <f>Дрова!I13*0.266</f>
        <v>0</v>
      </c>
      <c r="J13" s="41">
        <f>Дрова!J13*0.266</f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41">
        <f>Дрова!C15*0.266</f>
        <v>0</v>
      </c>
      <c r="D15" s="41">
        <f>Дрова!D15*0.266</f>
        <v>0</v>
      </c>
      <c r="E15" s="41">
        <f>Дрова!E15*0.266</f>
        <v>0</v>
      </c>
      <c r="F15" s="41">
        <f>Дрова!F15*0.266</f>
        <v>0</v>
      </c>
      <c r="G15" s="41">
        <f>Дрова!G15*0.266</f>
        <v>0</v>
      </c>
      <c r="H15" s="41">
        <f>Дрова!H15*0.266</f>
        <v>0</v>
      </c>
      <c r="I15" s="41">
        <f>Дрова!I15*0.266</f>
        <v>0</v>
      </c>
      <c r="J15" s="41">
        <f>Дрова!J15*0.266</f>
        <v>0</v>
      </c>
    </row>
    <row r="16" spans="1:10" x14ac:dyDescent="0.25">
      <c r="A16" s="20" t="s">
        <v>37</v>
      </c>
      <c r="B16" s="4" t="s">
        <v>38</v>
      </c>
      <c r="C16" s="41">
        <f>Дрова!C16*0.266</f>
        <v>0</v>
      </c>
      <c r="D16" s="41">
        <f>Дрова!D16*0.266</f>
        <v>0</v>
      </c>
      <c r="E16" s="41">
        <f>Дрова!E16*0.266</f>
        <v>0</v>
      </c>
      <c r="F16" s="41">
        <f>Дрова!F16*0.266</f>
        <v>0</v>
      </c>
      <c r="G16" s="41">
        <f>Дрова!G16*0.266</f>
        <v>0</v>
      </c>
      <c r="H16" s="41">
        <f>Дрова!H16*0.266</f>
        <v>0</v>
      </c>
      <c r="I16" s="41">
        <f>Дрова!I16*0.266</f>
        <v>0</v>
      </c>
      <c r="J16" s="41">
        <f>Дрова!J16*0.266</f>
        <v>0</v>
      </c>
    </row>
    <row r="17" spans="1:10" x14ac:dyDescent="0.25">
      <c r="A17" s="20" t="s">
        <v>39</v>
      </c>
      <c r="B17" s="4" t="s">
        <v>40</v>
      </c>
      <c r="C17" s="41">
        <f>Дрова!C17*0.266</f>
        <v>0</v>
      </c>
      <c r="D17" s="41">
        <f>Дрова!D17*0.266</f>
        <v>0</v>
      </c>
      <c r="E17" s="41">
        <f>Дрова!E17*0.266</f>
        <v>0</v>
      </c>
      <c r="F17" s="41">
        <f>Дрова!F17*0.266</f>
        <v>0</v>
      </c>
      <c r="G17" s="41">
        <f>Дрова!G17*0.266</f>
        <v>0</v>
      </c>
      <c r="H17" s="41">
        <f>Дрова!H17*0.266</f>
        <v>0</v>
      </c>
      <c r="I17" s="41">
        <f>Дрова!I17*0.266</f>
        <v>0</v>
      </c>
      <c r="J17" s="41">
        <f>Дрова!J17*0.266</f>
        <v>0</v>
      </c>
    </row>
    <row r="18" spans="1:10" s="5" customFormat="1" x14ac:dyDescent="0.25">
      <c r="A18" s="14" t="s">
        <v>41</v>
      </c>
      <c r="B18" s="15" t="s">
        <v>24</v>
      </c>
      <c r="C18" s="32">
        <f>Дрова!C18*0.266</f>
        <v>0</v>
      </c>
      <c r="D18" s="32">
        <f>Дрова!D18*0.266</f>
        <v>0</v>
      </c>
      <c r="E18" s="32">
        <f>Дрова!E18*0.266</f>
        <v>0</v>
      </c>
      <c r="F18" s="32">
        <f>Дрова!F18*0.266</f>
        <v>0</v>
      </c>
      <c r="G18" s="32">
        <f>Дрова!G18*0.266</f>
        <v>0</v>
      </c>
      <c r="H18" s="32">
        <f>Дрова!H18*0.266</f>
        <v>0</v>
      </c>
      <c r="I18" s="32">
        <f>Дрова!I18*0.266</f>
        <v>0</v>
      </c>
      <c r="J18" s="32">
        <f>Дрова!J18*0.266</f>
        <v>0</v>
      </c>
    </row>
    <row r="19" spans="1:10" s="5" customFormat="1" x14ac:dyDescent="0.25">
      <c r="A19" s="21" t="s">
        <v>42</v>
      </c>
      <c r="B19" s="22" t="s">
        <v>43</v>
      </c>
      <c r="C19" s="37">
        <f>Дрова!C19*0.266</f>
        <v>0</v>
      </c>
      <c r="D19" s="37">
        <f>Дрова!D19*0.266</f>
        <v>0</v>
      </c>
      <c r="E19" s="37">
        <f>Дрова!E19*0.266</f>
        <v>0</v>
      </c>
      <c r="F19" s="37">
        <f>Дрова!F19*0.266</f>
        <v>0</v>
      </c>
      <c r="G19" s="37">
        <f>Дрова!G19*0.266</f>
        <v>0</v>
      </c>
      <c r="H19" s="37">
        <f>Дрова!H19*0.266</f>
        <v>0</v>
      </c>
      <c r="I19" s="37">
        <f>Дрова!I19*0.266</f>
        <v>0</v>
      </c>
      <c r="J19" s="37">
        <f>Дрова!J19*0.266</f>
        <v>0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</row>
    <row r="21" spans="1:10" s="5" customFormat="1" x14ac:dyDescent="0.25">
      <c r="A21" s="6" t="s">
        <v>50</v>
      </c>
      <c r="B21" s="4" t="s">
        <v>58</v>
      </c>
      <c r="C21" s="30">
        <f>Дрова!C21*0.266</f>
        <v>0</v>
      </c>
      <c r="D21" s="30">
        <f>Дрова!D21*0.266</f>
        <v>0</v>
      </c>
      <c r="E21" s="30">
        <f>Дрова!E21*0.266</f>
        <v>0</v>
      </c>
      <c r="F21" s="30">
        <f>Дрова!F21*0.266</f>
        <v>0</v>
      </c>
      <c r="G21" s="30">
        <f>Дрова!G21*0.266</f>
        <v>0</v>
      </c>
      <c r="H21" s="30">
        <f>Дрова!H21*0.266</f>
        <v>0</v>
      </c>
      <c r="I21" s="30">
        <f>Дрова!I21*0.266</f>
        <v>0</v>
      </c>
      <c r="J21" s="30">
        <f>Дрова!J21*0.266</f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0</v>
      </c>
      <c r="D22" s="42">
        <f t="shared" si="5"/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2">
        <f t="shared" si="5"/>
        <v>0</v>
      </c>
      <c r="J22" s="42">
        <f t="shared" si="5"/>
        <v>0</v>
      </c>
    </row>
    <row r="23" spans="1:10" s="5" customFormat="1" x14ac:dyDescent="0.25">
      <c r="A23" s="20" t="s">
        <v>93</v>
      </c>
      <c r="B23" s="4" t="s">
        <v>66</v>
      </c>
      <c r="C23" s="42">
        <f>Дрова!C23*0.266</f>
        <v>0</v>
      </c>
      <c r="D23" s="42">
        <f>Дрова!D23*0.266</f>
        <v>0</v>
      </c>
      <c r="E23" s="42">
        <f>Дрова!E23*0.266</f>
        <v>0</v>
      </c>
      <c r="F23" s="42">
        <f>Дрова!F23*0.266</f>
        <v>0</v>
      </c>
      <c r="G23" s="42">
        <f>Дрова!G23*0.266</f>
        <v>0</v>
      </c>
      <c r="H23" s="42">
        <f>Дрова!H23*0.266</f>
        <v>0</v>
      </c>
      <c r="I23" s="42">
        <f>Дрова!I23*0.266</f>
        <v>0</v>
      </c>
      <c r="J23" s="42">
        <f>Дрова!J23*0.266</f>
        <v>0</v>
      </c>
    </row>
    <row r="24" spans="1:10" s="5" customFormat="1" x14ac:dyDescent="0.25">
      <c r="A24" s="20" t="s">
        <v>94</v>
      </c>
      <c r="B24" s="4" t="s">
        <v>70</v>
      </c>
      <c r="C24" s="42">
        <f>Дрова!C24*0.266</f>
        <v>0</v>
      </c>
      <c r="D24" s="42">
        <f>Дрова!D24*0.266</f>
        <v>0</v>
      </c>
      <c r="E24" s="42">
        <f>Дрова!E24*0.266</f>
        <v>0</v>
      </c>
      <c r="F24" s="42">
        <f>Дрова!F24*0.266</f>
        <v>0</v>
      </c>
      <c r="G24" s="42">
        <f>Дрова!G24*0.266</f>
        <v>0</v>
      </c>
      <c r="H24" s="42">
        <f>Дрова!H24*0.266</f>
        <v>0</v>
      </c>
      <c r="I24" s="42">
        <f>Дрова!I24*0.266</f>
        <v>0</v>
      </c>
      <c r="J24" s="42">
        <f>Дрова!J24*0.266</f>
        <v>0</v>
      </c>
    </row>
    <row r="25" spans="1:10" s="5" customFormat="1" x14ac:dyDescent="0.25">
      <c r="A25" s="20" t="s">
        <v>73</v>
      </c>
      <c r="B25" s="4" t="s">
        <v>71</v>
      </c>
      <c r="C25" s="42">
        <f>Дрова!C25*0.266</f>
        <v>0</v>
      </c>
      <c r="D25" s="42">
        <f>Дрова!D25*0.266</f>
        <v>0</v>
      </c>
      <c r="E25" s="42">
        <f>Дрова!E25*0.266</f>
        <v>0</v>
      </c>
      <c r="F25" s="42">
        <f>Дрова!F25*0.266</f>
        <v>0</v>
      </c>
      <c r="G25" s="42">
        <f>Дрова!G25*0.266</f>
        <v>0</v>
      </c>
      <c r="H25" s="42">
        <f>Дрова!H25*0.266</f>
        <v>0</v>
      </c>
      <c r="I25" s="42">
        <f>Дрова!I25*0.266</f>
        <v>0</v>
      </c>
      <c r="J25" s="42">
        <f>Дрова!J25*0.266</f>
        <v>0</v>
      </c>
    </row>
    <row r="26" spans="1:10" s="5" customFormat="1" x14ac:dyDescent="0.25">
      <c r="A26" s="6" t="s">
        <v>3</v>
      </c>
      <c r="B26" s="4" t="s">
        <v>59</v>
      </c>
      <c r="C26" s="42">
        <f>Дрова!C26*0.266</f>
        <v>0</v>
      </c>
      <c r="D26" s="42">
        <f>Дрова!D26*0.266</f>
        <v>0</v>
      </c>
      <c r="E26" s="42">
        <f>Дрова!E26*0.266</f>
        <v>0</v>
      </c>
      <c r="F26" s="42">
        <f>Дрова!F26*0.266</f>
        <v>0</v>
      </c>
      <c r="G26" s="42">
        <f>Дрова!G26*0.266</f>
        <v>0</v>
      </c>
      <c r="H26" s="42">
        <f>Дрова!H26*0.266</f>
        <v>0</v>
      </c>
      <c r="I26" s="42">
        <f>Дрова!I26*0.266</f>
        <v>0</v>
      </c>
      <c r="J26" s="42">
        <f>Дрова!J26*0.266</f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</row>
    <row r="28" spans="1:10" s="5" customFormat="1" x14ac:dyDescent="0.25">
      <c r="A28" s="20" t="s">
        <v>53</v>
      </c>
      <c r="B28" s="4" t="s">
        <v>60</v>
      </c>
      <c r="C28" s="42">
        <f>Дрова!C28*0.266</f>
        <v>0</v>
      </c>
      <c r="D28" s="42">
        <f>Дрова!D28*0.266</f>
        <v>0</v>
      </c>
      <c r="E28" s="42">
        <f>Дрова!E28*0.266</f>
        <v>0</v>
      </c>
      <c r="F28" s="42">
        <f>Дрова!F28*0.266</f>
        <v>0</v>
      </c>
      <c r="G28" s="42">
        <f>Дрова!G28*0.266</f>
        <v>0</v>
      </c>
      <c r="H28" s="42">
        <f>Дрова!H28*0.266</f>
        <v>0</v>
      </c>
      <c r="I28" s="42">
        <f>Дрова!I28*0.266</f>
        <v>0</v>
      </c>
      <c r="J28" s="42">
        <f>Дрова!J28*0.266</f>
        <v>0</v>
      </c>
    </row>
    <row r="29" spans="1:10" s="5" customFormat="1" x14ac:dyDescent="0.25">
      <c r="A29" s="20" t="s">
        <v>52</v>
      </c>
      <c r="B29" s="4" t="s">
        <v>61</v>
      </c>
      <c r="C29" s="42">
        <f>Дрова!C29*0.266</f>
        <v>0</v>
      </c>
      <c r="D29" s="42">
        <f>Дрова!D29*0.266</f>
        <v>0</v>
      </c>
      <c r="E29" s="42">
        <f>Дрова!E29*0.266</f>
        <v>0</v>
      </c>
      <c r="F29" s="42">
        <f>Дрова!F29*0.266</f>
        <v>0</v>
      </c>
      <c r="G29" s="42">
        <f>Дрова!G29*0.266</f>
        <v>0</v>
      </c>
      <c r="H29" s="42">
        <f>Дрова!H29*0.266</f>
        <v>0</v>
      </c>
      <c r="I29" s="42">
        <f>Дрова!I29*0.266</f>
        <v>0</v>
      </c>
      <c r="J29" s="42">
        <f>Дрова!J29*0.266</f>
        <v>0</v>
      </c>
    </row>
    <row r="30" spans="1:10" s="5" customFormat="1" x14ac:dyDescent="0.25">
      <c r="A30" s="20" t="s">
        <v>54</v>
      </c>
      <c r="B30" s="4" t="s">
        <v>62</v>
      </c>
      <c r="C30" s="42">
        <f>Дрова!C30*0.266</f>
        <v>0</v>
      </c>
      <c r="D30" s="42">
        <f>Дрова!D30*0.266</f>
        <v>0</v>
      </c>
      <c r="E30" s="42">
        <f>Дрова!E30*0.266</f>
        <v>0</v>
      </c>
      <c r="F30" s="42">
        <f>Дрова!F30*0.266</f>
        <v>0</v>
      </c>
      <c r="G30" s="42">
        <f>Дрова!G30*0.266</f>
        <v>0</v>
      </c>
      <c r="H30" s="42">
        <f>Дрова!H30*0.266</f>
        <v>0</v>
      </c>
      <c r="I30" s="42">
        <f>Дрова!I30*0.266</f>
        <v>0</v>
      </c>
      <c r="J30" s="42">
        <f>Дрова!J30*0.266</f>
        <v>0</v>
      </c>
    </row>
    <row r="31" spans="1:10" s="5" customFormat="1" x14ac:dyDescent="0.25">
      <c r="A31" s="20" t="s">
        <v>55</v>
      </c>
      <c r="B31" s="4" t="s">
        <v>63</v>
      </c>
      <c r="C31" s="42">
        <f>Дрова!C31*0.266</f>
        <v>0</v>
      </c>
      <c r="D31" s="42">
        <f>Дрова!D31*0.266</f>
        <v>0</v>
      </c>
      <c r="E31" s="42">
        <f>Дрова!E31*0.266</f>
        <v>0</v>
      </c>
      <c r="F31" s="42">
        <f>Дрова!F31*0.266</f>
        <v>0</v>
      </c>
      <c r="G31" s="42">
        <f>Дрова!G31*0.266</f>
        <v>0</v>
      </c>
      <c r="H31" s="42">
        <f>Дрова!H31*0.266</f>
        <v>0</v>
      </c>
      <c r="I31" s="42">
        <f>Дрова!I31*0.266</f>
        <v>0</v>
      </c>
      <c r="J31" s="42">
        <f>Дрова!J31*0.266</f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42">
        <f>Дрова!C33*0.266</f>
        <v>0</v>
      </c>
      <c r="D33" s="42">
        <f>Дрова!D33*0.266</f>
        <v>0</v>
      </c>
      <c r="E33" s="42">
        <f>Дрова!E33*0.266</f>
        <v>0</v>
      </c>
      <c r="F33" s="42">
        <f>Дрова!F33*0.266</f>
        <v>0</v>
      </c>
      <c r="G33" s="42">
        <f>Дрова!G33*0.266</f>
        <v>0</v>
      </c>
      <c r="H33" s="42">
        <f>Дрова!H33*0.266</f>
        <v>0</v>
      </c>
      <c r="I33" s="42">
        <f>Дрова!I33*0.266</f>
        <v>0</v>
      </c>
      <c r="J33" s="42">
        <f>Дрова!J33*0.266</f>
        <v>0</v>
      </c>
    </row>
    <row r="34" spans="1:10" s="5" customFormat="1" x14ac:dyDescent="0.25">
      <c r="A34" s="6" t="s">
        <v>1</v>
      </c>
      <c r="B34" s="4" t="s">
        <v>49</v>
      </c>
      <c r="C34" s="42">
        <f>Дрова!C34*0.266</f>
        <v>0</v>
      </c>
      <c r="D34" s="42">
        <f>Дрова!D34*0.266</f>
        <v>0</v>
      </c>
      <c r="E34" s="42">
        <f>Дрова!E34*0.266</f>
        <v>0</v>
      </c>
      <c r="F34" s="42">
        <f>Дрова!F34*0.266</f>
        <v>0</v>
      </c>
      <c r="G34" s="42">
        <f>Дрова!G34*0.266</f>
        <v>0</v>
      </c>
      <c r="H34" s="42">
        <f>Дрова!H34*0.266</f>
        <v>0</v>
      </c>
      <c r="I34" s="42">
        <f>Дрова!I34*0.266</f>
        <v>0</v>
      </c>
      <c r="J34" s="42">
        <f>Дрова!J34*0.266</f>
        <v>0</v>
      </c>
    </row>
    <row r="35" spans="1:10" s="24" customFormat="1" ht="30" x14ac:dyDescent="0.25">
      <c r="A35" s="23" t="s">
        <v>69</v>
      </c>
      <c r="B35" s="26" t="s">
        <v>65</v>
      </c>
      <c r="C35" s="43">
        <f>Дрова!C35*0.266</f>
        <v>0</v>
      </c>
      <c r="D35" s="43">
        <f>Дрова!D35*0.266</f>
        <v>0</v>
      </c>
      <c r="E35" s="43">
        <f>Дрова!E35*0.266</f>
        <v>0</v>
      </c>
      <c r="F35" s="43">
        <f>Дрова!F35*0.266</f>
        <v>0</v>
      </c>
      <c r="G35" s="43">
        <f>Дрова!G35*0.266</f>
        <v>0</v>
      </c>
      <c r="H35" s="43">
        <f>Дрова!H35*0.266</f>
        <v>0</v>
      </c>
      <c r="I35" s="43">
        <f>Дрова!I35*0.266</f>
        <v>0</v>
      </c>
      <c r="J35" s="43">
        <f>Дрова!J35*0.266</f>
        <v>0</v>
      </c>
    </row>
    <row r="36" spans="1:10" s="4" customFormat="1" x14ac:dyDescent="0.25">
      <c r="A36" s="3"/>
      <c r="C36" s="29"/>
      <c r="D36" s="29"/>
      <c r="E36" s="29"/>
      <c r="F36" s="29"/>
      <c r="G36" s="29"/>
      <c r="H36" s="29"/>
      <c r="I36" s="29"/>
      <c r="J36" s="29"/>
    </row>
    <row r="37" spans="1:10" s="4" customFormat="1" x14ac:dyDescent="0.25">
      <c r="A37" s="3"/>
      <c r="C37" s="29"/>
      <c r="D37" s="29"/>
      <c r="E37" s="29"/>
      <c r="F37" s="29"/>
      <c r="G37" s="29"/>
      <c r="H37" s="29"/>
      <c r="I37" s="29"/>
      <c r="J37" s="29"/>
    </row>
    <row r="38" spans="1:10" s="4" customFormat="1" x14ac:dyDescent="0.25">
      <c r="A38" s="3"/>
      <c r="C38" s="29"/>
      <c r="D38" s="29"/>
      <c r="E38" s="29"/>
      <c r="F38" s="29"/>
      <c r="G38" s="29"/>
      <c r="H38" s="29"/>
      <c r="I38" s="29"/>
      <c r="J38" s="29"/>
    </row>
    <row r="39" spans="1:10" s="4" customFormat="1" x14ac:dyDescent="0.25">
      <c r="A39" s="3"/>
      <c r="C39" s="29"/>
      <c r="D39" s="29"/>
      <c r="E39" s="29"/>
      <c r="F39" s="29"/>
      <c r="G39" s="29"/>
      <c r="H39" s="29"/>
      <c r="I39" s="29"/>
      <c r="J39" s="29"/>
    </row>
    <row r="40" spans="1:10" s="4" customFormat="1" x14ac:dyDescent="0.25">
      <c r="A40" s="3"/>
      <c r="C40" s="29"/>
      <c r="D40" s="29"/>
      <c r="E40" s="29"/>
      <c r="F40" s="29"/>
      <c r="G40" s="29"/>
      <c r="H40" s="29"/>
      <c r="I40" s="29"/>
      <c r="J40" s="29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29" customWidth="1"/>
    <col min="11" max="16384" width="9.140625" style="3"/>
  </cols>
  <sheetData>
    <row r="1" spans="1:10" s="1" customFormat="1" ht="50.1" customHeight="1" x14ac:dyDescent="0.25">
      <c r="A1" s="9" t="s">
        <v>91</v>
      </c>
      <c r="B1" s="10" t="s">
        <v>4</v>
      </c>
      <c r="C1" s="39" t="s">
        <v>74</v>
      </c>
      <c r="D1" s="39" t="s">
        <v>75</v>
      </c>
      <c r="E1" s="39" t="s">
        <v>76</v>
      </c>
      <c r="F1" s="39" t="s">
        <v>77</v>
      </c>
      <c r="G1" s="39" t="s">
        <v>78</v>
      </c>
      <c r="H1" s="39" t="s">
        <v>79</v>
      </c>
      <c r="I1" s="39" t="s">
        <v>80</v>
      </c>
      <c r="J1" s="39" t="s">
        <v>81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596311.1</v>
      </c>
      <c r="D4" s="30">
        <v>601477.9</v>
      </c>
      <c r="E4" s="30">
        <v>607850.1</v>
      </c>
      <c r="F4" s="30">
        <v>615497.6</v>
      </c>
      <c r="G4" s="30">
        <v>622440.1</v>
      </c>
      <c r="H4" s="30">
        <v>627127.6</v>
      </c>
      <c r="I4" s="30">
        <v>634030.30000000005</v>
      </c>
      <c r="J4" s="30">
        <v>638180.6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596311.1</v>
      </c>
      <c r="D7" s="32">
        <f t="shared" si="0"/>
        <v>601477.9</v>
      </c>
      <c r="E7" s="32">
        <f t="shared" si="0"/>
        <v>607850.1</v>
      </c>
      <c r="F7" s="32">
        <f t="shared" si="0"/>
        <v>615497.6</v>
      </c>
      <c r="G7" s="32">
        <f t="shared" si="0"/>
        <v>622440.1</v>
      </c>
      <c r="H7" s="32">
        <f t="shared" si="0"/>
        <v>627127.6</v>
      </c>
      <c r="I7" s="32">
        <f t="shared" si="0"/>
        <v>634030.30000000005</v>
      </c>
      <c r="J7" s="32">
        <f t="shared" si="0"/>
        <v>638180.6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-29027.7</v>
      </c>
      <c r="D10" s="36">
        <f t="shared" si="2"/>
        <v>-28518.2</v>
      </c>
      <c r="E10" s="36">
        <f t="shared" si="2"/>
        <v>-28509.1</v>
      </c>
      <c r="F10" s="36">
        <f t="shared" si="2"/>
        <v>-27950.9</v>
      </c>
      <c r="G10" s="36">
        <f t="shared" si="2"/>
        <v>-28184.1</v>
      </c>
      <c r="H10" s="36">
        <f t="shared" si="2"/>
        <v>-28188.6</v>
      </c>
      <c r="I10" s="36">
        <f t="shared" si="2"/>
        <v>-28365.599999999999</v>
      </c>
      <c r="J10" s="36">
        <f t="shared" si="2"/>
        <v>-28525.200000000001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41">
        <v>-29027.7</v>
      </c>
      <c r="D12" s="41">
        <v>-28518.2</v>
      </c>
      <c r="E12" s="41">
        <v>-28509.1</v>
      </c>
      <c r="F12" s="41">
        <v>-27950.9</v>
      </c>
      <c r="G12" s="41">
        <v>-28184.1</v>
      </c>
      <c r="H12" s="41">
        <v>-28188.6</v>
      </c>
      <c r="I12" s="41">
        <v>-28365.599999999999</v>
      </c>
      <c r="J12" s="41">
        <v>-28525.200000000001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-884.8</v>
      </c>
      <c r="D18" s="32">
        <v>-890.2</v>
      </c>
      <c r="E18" s="32">
        <v>-900.9</v>
      </c>
      <c r="F18" s="32">
        <v>-909.2</v>
      </c>
      <c r="G18" s="32">
        <v>-920.1</v>
      </c>
      <c r="H18" s="32">
        <v>-892</v>
      </c>
      <c r="I18" s="32">
        <v>-902.7</v>
      </c>
      <c r="J18" s="32">
        <v>-860.4</v>
      </c>
    </row>
    <row r="19" spans="1:10" s="5" customFormat="1" x14ac:dyDescent="0.25">
      <c r="A19" s="21" t="s">
        <v>42</v>
      </c>
      <c r="B19" s="22" t="s">
        <v>43</v>
      </c>
      <c r="C19" s="37">
        <v>-21354</v>
      </c>
      <c r="D19" s="37">
        <v>-21485.4</v>
      </c>
      <c r="E19" s="37">
        <v>-21743.200000000001</v>
      </c>
      <c r="F19" s="37">
        <v>-21942.400000000001</v>
      </c>
      <c r="G19" s="37">
        <v>-22205.7</v>
      </c>
      <c r="H19" s="37">
        <v>-21526.7</v>
      </c>
      <c r="I19" s="37">
        <v>-21785</v>
      </c>
      <c r="J19" s="37">
        <v>-20765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545044.6</v>
      </c>
      <c r="D20" s="32">
        <f t="shared" si="4"/>
        <v>550584.1</v>
      </c>
      <c r="E20" s="32">
        <f t="shared" si="4"/>
        <v>556696.9</v>
      </c>
      <c r="F20" s="32">
        <f t="shared" si="4"/>
        <v>564695.09999999986</v>
      </c>
      <c r="G20" s="32">
        <f t="shared" si="4"/>
        <v>571130.20000000007</v>
      </c>
      <c r="H20" s="32">
        <f t="shared" si="4"/>
        <v>576520.29999999993</v>
      </c>
      <c r="I20" s="32">
        <f t="shared" si="4"/>
        <v>582977</v>
      </c>
      <c r="J20" s="32">
        <f t="shared" si="4"/>
        <v>588030</v>
      </c>
    </row>
    <row r="21" spans="1:10" s="5" customFormat="1" x14ac:dyDescent="0.25">
      <c r="A21" s="6" t="s">
        <v>50</v>
      </c>
      <c r="B21" s="4" t="s">
        <v>58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501773</v>
      </c>
      <c r="D22" s="42">
        <f t="shared" si="5"/>
        <v>506553.89999999997</v>
      </c>
      <c r="E22" s="42">
        <f t="shared" si="5"/>
        <v>512138.3</v>
      </c>
      <c r="F22" s="42">
        <f t="shared" si="5"/>
        <v>519601.79999999993</v>
      </c>
      <c r="G22" s="42">
        <f t="shared" si="5"/>
        <v>525495.80000000005</v>
      </c>
      <c r="H22" s="42">
        <f t="shared" si="5"/>
        <v>530338.19999999995</v>
      </c>
      <c r="I22" s="42">
        <f t="shared" si="5"/>
        <v>536240.80000000005</v>
      </c>
      <c r="J22" s="42">
        <f t="shared" si="5"/>
        <v>540733</v>
      </c>
    </row>
    <row r="23" spans="1:10" s="5" customFormat="1" x14ac:dyDescent="0.25">
      <c r="A23" s="20" t="s">
        <v>93</v>
      </c>
      <c r="B23" s="4" t="s">
        <v>66</v>
      </c>
      <c r="C23" s="30">
        <v>346288</v>
      </c>
      <c r="D23" s="30">
        <v>349411.2</v>
      </c>
      <c r="E23" s="30">
        <v>353604.1</v>
      </c>
      <c r="F23" s="30">
        <v>357847.3</v>
      </c>
      <c r="G23" s="30">
        <v>362141.5</v>
      </c>
      <c r="H23" s="30">
        <v>366487.2</v>
      </c>
      <c r="I23" s="30">
        <v>370885</v>
      </c>
      <c r="J23" s="30">
        <v>375335.6</v>
      </c>
    </row>
    <row r="24" spans="1:10" s="5" customFormat="1" x14ac:dyDescent="0.25">
      <c r="A24" s="20" t="s">
        <v>94</v>
      </c>
      <c r="B24" s="4" t="s">
        <v>70</v>
      </c>
      <c r="C24" s="30">
        <v>90629.7</v>
      </c>
      <c r="D24" s="30">
        <v>92113.4</v>
      </c>
      <c r="E24" s="30">
        <v>93218.8</v>
      </c>
      <c r="F24" s="30">
        <v>94337.4</v>
      </c>
      <c r="G24" s="30">
        <v>95469.4</v>
      </c>
      <c r="H24" s="30">
        <v>96615</v>
      </c>
      <c r="I24" s="30">
        <v>97774.399999999994</v>
      </c>
      <c r="J24" s="30">
        <v>98947.7</v>
      </c>
    </row>
    <row r="25" spans="1:10" s="5" customFormat="1" x14ac:dyDescent="0.25">
      <c r="A25" s="20" t="s">
        <v>73</v>
      </c>
      <c r="B25" s="4" t="s">
        <v>71</v>
      </c>
      <c r="C25" s="30">
        <v>64855.3</v>
      </c>
      <c r="D25" s="30">
        <v>65029.3</v>
      </c>
      <c r="E25" s="30">
        <v>65315.4</v>
      </c>
      <c r="F25" s="30">
        <v>67417.100000000006</v>
      </c>
      <c r="G25" s="30">
        <v>67884.899999999994</v>
      </c>
      <c r="H25" s="30">
        <v>67236</v>
      </c>
      <c r="I25" s="30">
        <v>67581.399999999994</v>
      </c>
      <c r="J25" s="30">
        <v>66449.7</v>
      </c>
    </row>
    <row r="26" spans="1:10" s="5" customFormat="1" x14ac:dyDescent="0.25">
      <c r="A26" s="6" t="s">
        <v>3</v>
      </c>
      <c r="B26" s="4" t="s">
        <v>59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</row>
    <row r="28" spans="1:10" s="5" customFormat="1" x14ac:dyDescent="0.25">
      <c r="A28" s="20" t="s">
        <v>53</v>
      </c>
      <c r="B28" s="4" t="s">
        <v>60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 s="5" customFormat="1" x14ac:dyDescent="0.25">
      <c r="A29" s="20" t="s">
        <v>52</v>
      </c>
      <c r="B29" s="4" t="s">
        <v>61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</row>
    <row r="30" spans="1:10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</row>
    <row r="31" spans="1:10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30">
        <v>14349</v>
      </c>
      <c r="D33" s="30">
        <v>14622</v>
      </c>
      <c r="E33" s="30">
        <v>14797.5</v>
      </c>
      <c r="F33" s="30">
        <v>14975.1</v>
      </c>
      <c r="G33" s="30">
        <v>15154.8</v>
      </c>
      <c r="H33" s="30">
        <v>15336.7</v>
      </c>
      <c r="I33" s="30">
        <v>15520.7</v>
      </c>
      <c r="J33" s="30">
        <v>15706.9</v>
      </c>
    </row>
    <row r="34" spans="1:10" s="5" customFormat="1" x14ac:dyDescent="0.25">
      <c r="A34" s="6" t="s">
        <v>1</v>
      </c>
      <c r="B34" s="4" t="s">
        <v>49</v>
      </c>
      <c r="C34" s="30">
        <v>28922.6</v>
      </c>
      <c r="D34" s="30">
        <v>29408.2</v>
      </c>
      <c r="E34" s="30">
        <v>29761.1</v>
      </c>
      <c r="F34" s="30">
        <v>30118.2</v>
      </c>
      <c r="G34" s="30">
        <v>30479.599999999999</v>
      </c>
      <c r="H34" s="30">
        <v>30845.4</v>
      </c>
      <c r="I34" s="30">
        <v>31215.5</v>
      </c>
      <c r="J34" s="30">
        <v>31590.1</v>
      </c>
    </row>
    <row r="35" spans="1:10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7" spans="1:10" x14ac:dyDescent="0.25">
      <c r="A37" s="7" t="s">
        <v>72</v>
      </c>
      <c r="C37" s="25">
        <v>0.123</v>
      </c>
      <c r="D37" s="25"/>
      <c r="E37" s="25"/>
      <c r="F37" s="25"/>
      <c r="G37" s="25"/>
      <c r="H37" s="25"/>
      <c r="I37" s="25"/>
      <c r="J37" s="25"/>
    </row>
    <row r="38" spans="1:10" s="44" customFormat="1" x14ac:dyDescent="0.25">
      <c r="A38" s="49"/>
      <c r="B38" s="50"/>
      <c r="D38" s="30"/>
    </row>
    <row r="39" spans="1:10" s="59" customFormat="1" x14ac:dyDescent="0.25">
      <c r="A39" s="57"/>
      <c r="B39" s="58"/>
    </row>
    <row r="40" spans="1:10" s="62" customFormat="1" x14ac:dyDescent="0.25">
      <c r="A40" s="60"/>
      <c r="B40" s="61"/>
    </row>
    <row r="42" spans="1:10" s="53" customFormat="1" x14ac:dyDescent="0.25">
      <c r="A42" s="51"/>
      <c r="B42" s="52"/>
      <c r="C42" s="53" t="e">
        <f>C19/#REF!</f>
        <v>#REF!</v>
      </c>
      <c r="D42" s="53">
        <f t="shared" ref="D42:J42" si="7">D19/C19</f>
        <v>1.0061534138803034</v>
      </c>
      <c r="E42" s="53">
        <f t="shared" si="7"/>
        <v>1.0119988457277964</v>
      </c>
      <c r="F42" s="53">
        <f t="shared" si="7"/>
        <v>1.0091614849700137</v>
      </c>
      <c r="G42" s="53">
        <f t="shared" si="7"/>
        <v>1.0119995989499782</v>
      </c>
      <c r="H42" s="53">
        <f t="shared" si="7"/>
        <v>0.96942226545436527</v>
      </c>
      <c r="I42" s="53">
        <f t="shared" si="7"/>
        <v>1.0119990523396525</v>
      </c>
      <c r="J42" s="53">
        <f t="shared" si="7"/>
        <v>0.95317879274730322</v>
      </c>
    </row>
    <row r="43" spans="1:10" s="56" customFormat="1" x14ac:dyDescent="0.25">
      <c r="A43" s="54"/>
      <c r="B43" s="55"/>
      <c r="C43" s="53" t="e">
        <f>ROUND(#REF!*C42,1)</f>
        <v>#REF!</v>
      </c>
      <c r="D43" s="53" t="e">
        <f t="shared" ref="D43:J43" si="8">ROUND(C43*D42,1)</f>
        <v>#REF!</v>
      </c>
      <c r="E43" s="53" t="e">
        <f t="shared" si="8"/>
        <v>#REF!</v>
      </c>
      <c r="F43" s="53" t="e">
        <f t="shared" si="8"/>
        <v>#REF!</v>
      </c>
      <c r="G43" s="53" t="e">
        <f t="shared" si="8"/>
        <v>#REF!</v>
      </c>
      <c r="H43" s="53" t="e">
        <f t="shared" si="8"/>
        <v>#REF!</v>
      </c>
      <c r="I43" s="53" t="e">
        <f t="shared" si="8"/>
        <v>#REF!</v>
      </c>
      <c r="J43" s="53" t="e">
        <f t="shared" si="8"/>
        <v>#REF!</v>
      </c>
    </row>
    <row r="46" spans="1:10" x14ac:dyDescent="0.25">
      <c r="C46" s="48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29" customWidth="1"/>
    <col min="11" max="16384" width="9.140625" style="3"/>
  </cols>
  <sheetData>
    <row r="1" spans="1:10" s="1" customFormat="1" ht="50.1" customHeight="1" x14ac:dyDescent="0.25">
      <c r="A1" s="9" t="s">
        <v>112</v>
      </c>
      <c r="B1" s="10" t="s">
        <v>4</v>
      </c>
      <c r="C1" s="39" t="s">
        <v>74</v>
      </c>
      <c r="D1" s="39" t="s">
        <v>75</v>
      </c>
      <c r="E1" s="39" t="s">
        <v>76</v>
      </c>
      <c r="F1" s="39" t="s">
        <v>77</v>
      </c>
      <c r="G1" s="39" t="s">
        <v>78</v>
      </c>
      <c r="H1" s="39" t="s">
        <v>79</v>
      </c>
      <c r="I1" s="39" t="s">
        <v>80</v>
      </c>
      <c r="J1" s="39" t="s">
        <v>81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f>ЭЭ!C3*0.123</f>
        <v>0</v>
      </c>
      <c r="D3" s="30">
        <f>ЭЭ!D3*0.123</f>
        <v>0</v>
      </c>
      <c r="E3" s="30">
        <f>ЭЭ!E3*0.123</f>
        <v>0</v>
      </c>
      <c r="F3" s="30">
        <f>ЭЭ!F3*0.123</f>
        <v>0</v>
      </c>
      <c r="G3" s="30">
        <f>ЭЭ!G3*0.123</f>
        <v>0</v>
      </c>
      <c r="H3" s="30">
        <f>ЭЭ!H3*0.123</f>
        <v>0</v>
      </c>
      <c r="I3" s="30">
        <f>ЭЭ!I3*0.123</f>
        <v>0</v>
      </c>
      <c r="J3" s="30">
        <f>ЭЭ!J3*0.123</f>
        <v>0</v>
      </c>
    </row>
    <row r="4" spans="1:10" x14ac:dyDescent="0.25">
      <c r="A4" s="7" t="s">
        <v>26</v>
      </c>
      <c r="B4" s="4" t="s">
        <v>16</v>
      </c>
      <c r="C4" s="30">
        <f>ЭЭ!C4*0.123</f>
        <v>73346.265299999999</v>
      </c>
      <c r="D4" s="30">
        <f>ЭЭ!D4*0.123</f>
        <v>73981.781700000007</v>
      </c>
      <c r="E4" s="30">
        <f>ЭЭ!E4*0.123</f>
        <v>74765.562299999991</v>
      </c>
      <c r="F4" s="30">
        <f>ЭЭ!F4*0.123</f>
        <v>75706.204799999992</v>
      </c>
      <c r="G4" s="30">
        <f>ЭЭ!G4*0.123</f>
        <v>76560.132299999997</v>
      </c>
      <c r="H4" s="30">
        <f>ЭЭ!H4*0.123</f>
        <v>77136.694799999997</v>
      </c>
      <c r="I4" s="30">
        <f>ЭЭ!I4*0.123</f>
        <v>77985.726900000009</v>
      </c>
      <c r="J4" s="30">
        <f>ЭЭ!J4*0.123</f>
        <v>78496.213799999998</v>
      </c>
    </row>
    <row r="5" spans="1:10" x14ac:dyDescent="0.25">
      <c r="A5" s="7" t="s">
        <v>27</v>
      </c>
      <c r="B5" s="4" t="s">
        <v>17</v>
      </c>
      <c r="C5" s="30">
        <f>ЭЭ!C5*0.123</f>
        <v>0</v>
      </c>
      <c r="D5" s="30">
        <f>ЭЭ!D5*0.123</f>
        <v>0</v>
      </c>
      <c r="E5" s="30">
        <f>ЭЭ!E5*0.123</f>
        <v>0</v>
      </c>
      <c r="F5" s="30">
        <f>ЭЭ!F5*0.123</f>
        <v>0</v>
      </c>
      <c r="G5" s="30">
        <f>ЭЭ!G5*0.123</f>
        <v>0</v>
      </c>
      <c r="H5" s="30">
        <f>ЭЭ!H5*0.123</f>
        <v>0</v>
      </c>
      <c r="I5" s="30">
        <f>ЭЭ!I5*0.123</f>
        <v>0</v>
      </c>
      <c r="J5" s="30">
        <f>ЭЭ!J5*0.123</f>
        <v>0</v>
      </c>
    </row>
    <row r="6" spans="1:10" x14ac:dyDescent="0.25">
      <c r="A6" s="7" t="s">
        <v>2</v>
      </c>
      <c r="B6" s="4" t="s">
        <v>18</v>
      </c>
      <c r="C6" s="30">
        <f>ЭЭ!C6*0.123</f>
        <v>0</v>
      </c>
      <c r="D6" s="30">
        <f>ЭЭ!D6*0.123</f>
        <v>0</v>
      </c>
      <c r="E6" s="30">
        <f>ЭЭ!E6*0.123</f>
        <v>0</v>
      </c>
      <c r="F6" s="30">
        <f>ЭЭ!F6*0.123</f>
        <v>0</v>
      </c>
      <c r="G6" s="30">
        <f>ЭЭ!G6*0.123</f>
        <v>0</v>
      </c>
      <c r="H6" s="30">
        <f>ЭЭ!H6*0.123</f>
        <v>0</v>
      </c>
      <c r="I6" s="30">
        <f>ЭЭ!I6*0.123</f>
        <v>0</v>
      </c>
      <c r="J6" s="30">
        <f>ЭЭ!J6*0.123</f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73346.265299999999</v>
      </c>
      <c r="D7" s="32">
        <f t="shared" si="0"/>
        <v>73981.781700000007</v>
      </c>
      <c r="E7" s="32">
        <f t="shared" si="0"/>
        <v>74765.562299999991</v>
      </c>
      <c r="F7" s="32">
        <f t="shared" si="0"/>
        <v>75706.204799999992</v>
      </c>
      <c r="G7" s="32">
        <f t="shared" si="0"/>
        <v>76560.132299999997</v>
      </c>
      <c r="H7" s="32">
        <f t="shared" si="0"/>
        <v>77136.694799999997</v>
      </c>
      <c r="I7" s="32">
        <f t="shared" si="0"/>
        <v>77985.726900000009</v>
      </c>
      <c r="J7" s="32">
        <f t="shared" si="0"/>
        <v>78496.213799999998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f>ЭЭ!C9*0.123</f>
        <v>0</v>
      </c>
      <c r="D9" s="34">
        <f>ЭЭ!D9*0.123</f>
        <v>0</v>
      </c>
      <c r="E9" s="34">
        <f>ЭЭ!E9*0.123</f>
        <v>0</v>
      </c>
      <c r="F9" s="34">
        <f>ЭЭ!F9*0.123</f>
        <v>0</v>
      </c>
      <c r="G9" s="34">
        <f>ЭЭ!G9*0.123</f>
        <v>0</v>
      </c>
      <c r="H9" s="34">
        <f>ЭЭ!H9*0.123</f>
        <v>0</v>
      </c>
      <c r="I9" s="34">
        <f>ЭЭ!I9*0.123</f>
        <v>0</v>
      </c>
      <c r="J9" s="34">
        <f>ЭЭ!J9*0.123</f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-3570.4070999999999</v>
      </c>
      <c r="D10" s="36">
        <f t="shared" si="2"/>
        <v>-3507.7386000000001</v>
      </c>
      <c r="E10" s="36">
        <f t="shared" si="2"/>
        <v>-3506.6192999999998</v>
      </c>
      <c r="F10" s="36">
        <f t="shared" si="2"/>
        <v>-3437.9607000000001</v>
      </c>
      <c r="G10" s="36">
        <f t="shared" si="2"/>
        <v>-3466.6442999999999</v>
      </c>
      <c r="H10" s="36">
        <f t="shared" si="2"/>
        <v>-3467.1977999999999</v>
      </c>
      <c r="I10" s="36">
        <f t="shared" si="2"/>
        <v>-3488.9687999999996</v>
      </c>
      <c r="J10" s="36">
        <f t="shared" si="2"/>
        <v>-3508.5996</v>
      </c>
    </row>
    <row r="11" spans="1:10" x14ac:dyDescent="0.25">
      <c r="A11" s="20" t="s">
        <v>30</v>
      </c>
      <c r="B11" s="4" t="s">
        <v>31</v>
      </c>
      <c r="C11" s="30">
        <f>ЭЭ!C11*0.123</f>
        <v>0</v>
      </c>
      <c r="D11" s="30">
        <f>ЭЭ!D11*0.123</f>
        <v>0</v>
      </c>
      <c r="E11" s="30">
        <f>ЭЭ!E11*0.123</f>
        <v>0</v>
      </c>
      <c r="F11" s="30">
        <f>ЭЭ!F11*0.123</f>
        <v>0</v>
      </c>
      <c r="G11" s="30">
        <f>ЭЭ!G11*0.123</f>
        <v>0</v>
      </c>
      <c r="H11" s="30">
        <f>ЭЭ!H11*0.123</f>
        <v>0</v>
      </c>
      <c r="I11" s="30">
        <f>ЭЭ!I11*0.123</f>
        <v>0</v>
      </c>
      <c r="J11" s="30">
        <f>ЭЭ!J11*0.123</f>
        <v>0</v>
      </c>
    </row>
    <row r="12" spans="1:10" x14ac:dyDescent="0.25">
      <c r="A12" s="20" t="s">
        <v>32</v>
      </c>
      <c r="B12" s="4" t="s">
        <v>33</v>
      </c>
      <c r="C12" s="30">
        <f>ЭЭ!C12*0.123</f>
        <v>-3570.4070999999999</v>
      </c>
      <c r="D12" s="30">
        <f>ЭЭ!D12*0.123</f>
        <v>-3507.7386000000001</v>
      </c>
      <c r="E12" s="30">
        <f>ЭЭ!E12*0.123</f>
        <v>-3506.6192999999998</v>
      </c>
      <c r="F12" s="30">
        <f>ЭЭ!F12*0.123</f>
        <v>-3437.9607000000001</v>
      </c>
      <c r="G12" s="30">
        <f>ЭЭ!G12*0.123</f>
        <v>-3466.6442999999999</v>
      </c>
      <c r="H12" s="30">
        <f>ЭЭ!H12*0.123</f>
        <v>-3467.1977999999999</v>
      </c>
      <c r="I12" s="30">
        <f>ЭЭ!I12*0.123</f>
        <v>-3488.9687999999996</v>
      </c>
      <c r="J12" s="30">
        <f>ЭЭ!J12*0.123</f>
        <v>-3508.5996</v>
      </c>
    </row>
    <row r="13" spans="1:10" x14ac:dyDescent="0.25">
      <c r="A13" s="20" t="s">
        <v>34</v>
      </c>
      <c r="B13" s="4" t="s">
        <v>35</v>
      </c>
      <c r="C13" s="30">
        <f>ЭЭ!C13*0.123</f>
        <v>0</v>
      </c>
      <c r="D13" s="30">
        <f>ЭЭ!D13*0.123</f>
        <v>0</v>
      </c>
      <c r="E13" s="30">
        <f>ЭЭ!E13*0.123</f>
        <v>0</v>
      </c>
      <c r="F13" s="30">
        <f>ЭЭ!F13*0.123</f>
        <v>0</v>
      </c>
      <c r="G13" s="30">
        <f>ЭЭ!G13*0.123</f>
        <v>0</v>
      </c>
      <c r="H13" s="30">
        <f>ЭЭ!H13*0.123</f>
        <v>0</v>
      </c>
      <c r="I13" s="30">
        <f>ЭЭ!I13*0.123</f>
        <v>0</v>
      </c>
      <c r="J13" s="30">
        <f>ЭЭ!J13*0.123</f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30">
        <f>ЭЭ!C15*0.123</f>
        <v>0</v>
      </c>
      <c r="D15" s="30">
        <f>ЭЭ!D15*0.123</f>
        <v>0</v>
      </c>
      <c r="E15" s="30">
        <f>ЭЭ!E15*0.123</f>
        <v>0</v>
      </c>
      <c r="F15" s="30">
        <f>ЭЭ!F15*0.123</f>
        <v>0</v>
      </c>
      <c r="G15" s="30">
        <f>ЭЭ!G15*0.123</f>
        <v>0</v>
      </c>
      <c r="H15" s="30">
        <f>ЭЭ!H15*0.123</f>
        <v>0</v>
      </c>
      <c r="I15" s="30">
        <f>ЭЭ!I15*0.123</f>
        <v>0</v>
      </c>
      <c r="J15" s="30">
        <f>ЭЭ!J15*0.123</f>
        <v>0</v>
      </c>
    </row>
    <row r="16" spans="1:10" x14ac:dyDescent="0.25">
      <c r="A16" s="20" t="s">
        <v>37</v>
      </c>
      <c r="B16" s="4" t="s">
        <v>38</v>
      </c>
      <c r="C16" s="30">
        <f>ЭЭ!C16*0.123</f>
        <v>0</v>
      </c>
      <c r="D16" s="30">
        <f>ЭЭ!D16*0.123</f>
        <v>0</v>
      </c>
      <c r="E16" s="30">
        <f>ЭЭ!E16*0.123</f>
        <v>0</v>
      </c>
      <c r="F16" s="30">
        <f>ЭЭ!F16*0.123</f>
        <v>0</v>
      </c>
      <c r="G16" s="30">
        <f>ЭЭ!G16*0.123</f>
        <v>0</v>
      </c>
      <c r="H16" s="30">
        <f>ЭЭ!H16*0.123</f>
        <v>0</v>
      </c>
      <c r="I16" s="30">
        <f>ЭЭ!I16*0.123</f>
        <v>0</v>
      </c>
      <c r="J16" s="30">
        <f>ЭЭ!J16*0.123</f>
        <v>0</v>
      </c>
    </row>
    <row r="17" spans="1:10" x14ac:dyDescent="0.25">
      <c r="A17" s="20" t="s">
        <v>39</v>
      </c>
      <c r="B17" s="4" t="s">
        <v>40</v>
      </c>
      <c r="C17" s="30">
        <f>ЭЭ!C17*0.123</f>
        <v>0</v>
      </c>
      <c r="D17" s="30">
        <f>ЭЭ!D17*0.123</f>
        <v>0</v>
      </c>
      <c r="E17" s="30">
        <f>ЭЭ!E17*0.123</f>
        <v>0</v>
      </c>
      <c r="F17" s="30">
        <f>ЭЭ!F17*0.123</f>
        <v>0</v>
      </c>
      <c r="G17" s="30">
        <f>ЭЭ!G17*0.123</f>
        <v>0</v>
      </c>
      <c r="H17" s="30">
        <f>ЭЭ!H17*0.123</f>
        <v>0</v>
      </c>
      <c r="I17" s="30">
        <f>ЭЭ!I17*0.123</f>
        <v>0</v>
      </c>
      <c r="J17" s="30">
        <f>ЭЭ!J17*0.123</f>
        <v>0</v>
      </c>
    </row>
    <row r="18" spans="1:10" s="5" customFormat="1" x14ac:dyDescent="0.25">
      <c r="A18" s="14" t="s">
        <v>41</v>
      </c>
      <c r="B18" s="15" t="s">
        <v>24</v>
      </c>
      <c r="C18" s="32">
        <f>ЭЭ!C18*0.123</f>
        <v>-108.8304</v>
      </c>
      <c r="D18" s="32">
        <f>ЭЭ!D18*0.123</f>
        <v>-109.49460000000001</v>
      </c>
      <c r="E18" s="32">
        <f>ЭЭ!E18*0.123</f>
        <v>-110.8107</v>
      </c>
      <c r="F18" s="32">
        <f>ЭЭ!F18*0.123</f>
        <v>-111.83160000000001</v>
      </c>
      <c r="G18" s="32">
        <f>ЭЭ!G18*0.123</f>
        <v>-113.17230000000001</v>
      </c>
      <c r="H18" s="32">
        <f>ЭЭ!H18*0.123</f>
        <v>-109.71599999999999</v>
      </c>
      <c r="I18" s="32">
        <f>ЭЭ!I18*0.123</f>
        <v>-111.0321</v>
      </c>
      <c r="J18" s="32">
        <f>ЭЭ!J18*0.123</f>
        <v>-105.8292</v>
      </c>
    </row>
    <row r="19" spans="1:10" s="5" customFormat="1" x14ac:dyDescent="0.25">
      <c r="A19" s="21" t="s">
        <v>42</v>
      </c>
      <c r="B19" s="22" t="s">
        <v>43</v>
      </c>
      <c r="C19" s="37">
        <f>ЭЭ!C19*0.123</f>
        <v>-2626.5419999999999</v>
      </c>
      <c r="D19" s="37">
        <f>ЭЭ!D19*0.123</f>
        <v>-2642.7042000000001</v>
      </c>
      <c r="E19" s="37">
        <f>ЭЭ!E19*0.123</f>
        <v>-2674.4135999999999</v>
      </c>
      <c r="F19" s="37">
        <f>ЭЭ!F19*0.123</f>
        <v>-2698.9151999999999</v>
      </c>
      <c r="G19" s="37">
        <f>ЭЭ!G19*0.123</f>
        <v>-2731.3011000000001</v>
      </c>
      <c r="H19" s="37">
        <f>ЭЭ!H19*0.123</f>
        <v>-2647.7840999999999</v>
      </c>
      <c r="I19" s="37">
        <f>ЭЭ!I19*0.123</f>
        <v>-2679.5549999999998</v>
      </c>
      <c r="J19" s="37">
        <f>ЭЭ!J19*0.123</f>
        <v>-2554.0949999999998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67040.485799999995</v>
      </c>
      <c r="D20" s="32">
        <f t="shared" si="4"/>
        <v>67721.844300000012</v>
      </c>
      <c r="E20" s="32">
        <f t="shared" si="4"/>
        <v>68473.718699999998</v>
      </c>
      <c r="F20" s="32">
        <f t="shared" si="4"/>
        <v>69457.497300000003</v>
      </c>
      <c r="G20" s="32">
        <f t="shared" si="4"/>
        <v>70249.014599999995</v>
      </c>
      <c r="H20" s="32">
        <f t="shared" si="4"/>
        <v>70911.996900000013</v>
      </c>
      <c r="I20" s="32">
        <f t="shared" si="4"/>
        <v>71706.171000000002</v>
      </c>
      <c r="J20" s="32">
        <f t="shared" si="4"/>
        <v>72327.689999999988</v>
      </c>
    </row>
    <row r="21" spans="1:10" s="5" customFormat="1" x14ac:dyDescent="0.25">
      <c r="A21" s="6" t="s">
        <v>50</v>
      </c>
      <c r="B21" s="4" t="s">
        <v>58</v>
      </c>
      <c r="C21" s="30">
        <f>ЭЭ!C21*0.123</f>
        <v>0</v>
      </c>
      <c r="D21" s="30">
        <f>ЭЭ!D21*0.123</f>
        <v>0</v>
      </c>
      <c r="E21" s="30">
        <f>ЭЭ!E21*0.123</f>
        <v>0</v>
      </c>
      <c r="F21" s="30">
        <f>ЭЭ!F21*0.123</f>
        <v>0</v>
      </c>
      <c r="G21" s="30">
        <f>ЭЭ!G21*0.123</f>
        <v>0</v>
      </c>
      <c r="H21" s="30">
        <f>ЭЭ!H21*0.123</f>
        <v>0</v>
      </c>
      <c r="I21" s="30">
        <f>ЭЭ!I21*0.123</f>
        <v>0</v>
      </c>
      <c r="J21" s="30">
        <f>ЭЭ!J21*0.123</f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61718.078999999998</v>
      </c>
      <c r="D22" s="42">
        <f t="shared" si="5"/>
        <v>62306.129700000005</v>
      </c>
      <c r="E22" s="42">
        <f t="shared" si="5"/>
        <v>62993.010899999994</v>
      </c>
      <c r="F22" s="42">
        <f t="shared" si="5"/>
        <v>63911.021399999998</v>
      </c>
      <c r="G22" s="42">
        <f t="shared" si="5"/>
        <v>64635.983399999997</v>
      </c>
      <c r="H22" s="42">
        <f t="shared" si="5"/>
        <v>65231.598600000005</v>
      </c>
      <c r="I22" s="42">
        <f t="shared" si="5"/>
        <v>65957.618399999992</v>
      </c>
      <c r="J22" s="42">
        <f t="shared" si="5"/>
        <v>66510.159</v>
      </c>
    </row>
    <row r="23" spans="1:10" s="5" customFormat="1" x14ac:dyDescent="0.25">
      <c r="A23" s="20" t="s">
        <v>93</v>
      </c>
      <c r="B23" s="4" t="s">
        <v>66</v>
      </c>
      <c r="C23" s="30">
        <f>ЭЭ!C23*0.123</f>
        <v>42593.423999999999</v>
      </c>
      <c r="D23" s="30">
        <f>ЭЭ!D23*0.123</f>
        <v>42977.577600000004</v>
      </c>
      <c r="E23" s="30">
        <f>ЭЭ!E23*0.123</f>
        <v>43493.304299999996</v>
      </c>
      <c r="F23" s="30">
        <f>ЭЭ!F23*0.123</f>
        <v>44015.217899999996</v>
      </c>
      <c r="G23" s="30">
        <f>ЭЭ!G23*0.123</f>
        <v>44543.404499999997</v>
      </c>
      <c r="H23" s="30">
        <f>ЭЭ!H23*0.123</f>
        <v>45077.925600000002</v>
      </c>
      <c r="I23" s="30">
        <f>ЭЭ!I23*0.123</f>
        <v>45618.854999999996</v>
      </c>
      <c r="J23" s="30">
        <f>ЭЭ!J23*0.123</f>
        <v>46166.2788</v>
      </c>
    </row>
    <row r="24" spans="1:10" s="5" customFormat="1" x14ac:dyDescent="0.25">
      <c r="A24" s="20" t="s">
        <v>94</v>
      </c>
      <c r="B24" s="4" t="s">
        <v>70</v>
      </c>
      <c r="C24" s="30">
        <f>ЭЭ!C24*0.123</f>
        <v>11147.453099999999</v>
      </c>
      <c r="D24" s="30">
        <f>ЭЭ!D24*0.123</f>
        <v>11329.948199999999</v>
      </c>
      <c r="E24" s="30">
        <f>ЭЭ!E24*0.123</f>
        <v>11465.912400000001</v>
      </c>
      <c r="F24" s="30">
        <f>ЭЭ!F24*0.123</f>
        <v>11603.500199999999</v>
      </c>
      <c r="G24" s="30">
        <f>ЭЭ!G24*0.123</f>
        <v>11742.736199999999</v>
      </c>
      <c r="H24" s="30">
        <f>ЭЭ!H24*0.123</f>
        <v>11883.645</v>
      </c>
      <c r="I24" s="30">
        <f>ЭЭ!I24*0.123</f>
        <v>12026.251199999999</v>
      </c>
      <c r="J24" s="30">
        <f>ЭЭ!J24*0.123</f>
        <v>12170.5671</v>
      </c>
    </row>
    <row r="25" spans="1:10" s="5" customFormat="1" x14ac:dyDescent="0.25">
      <c r="A25" s="20" t="s">
        <v>73</v>
      </c>
      <c r="B25" s="4" t="s">
        <v>71</v>
      </c>
      <c r="C25" s="30">
        <f>ЭЭ!C25*0.123</f>
        <v>7977.2019</v>
      </c>
      <c r="D25" s="30">
        <f>ЭЭ!D25*0.123</f>
        <v>7998.6039000000001</v>
      </c>
      <c r="E25" s="30">
        <f>ЭЭ!E25*0.123</f>
        <v>8033.7942000000003</v>
      </c>
      <c r="F25" s="30">
        <f>ЭЭ!F25*0.123</f>
        <v>8292.3033000000014</v>
      </c>
      <c r="G25" s="30">
        <f>ЭЭ!G25*0.123</f>
        <v>8349.8426999999992</v>
      </c>
      <c r="H25" s="30">
        <f>ЭЭ!H25*0.123</f>
        <v>8270.0280000000002</v>
      </c>
      <c r="I25" s="30">
        <f>ЭЭ!I25*0.123</f>
        <v>8312.5121999999992</v>
      </c>
      <c r="J25" s="30">
        <f>ЭЭ!J25*0.123</f>
        <v>8173.3130999999994</v>
      </c>
    </row>
    <row r="26" spans="1:10" s="5" customFormat="1" x14ac:dyDescent="0.25">
      <c r="A26" s="6" t="s">
        <v>3</v>
      </c>
      <c r="B26" s="4" t="s">
        <v>59</v>
      </c>
      <c r="C26" s="30">
        <f>ЭЭ!C26*0.123</f>
        <v>0</v>
      </c>
      <c r="D26" s="30">
        <f>ЭЭ!D26*0.123</f>
        <v>0</v>
      </c>
      <c r="E26" s="30">
        <f>ЭЭ!E26*0.123</f>
        <v>0</v>
      </c>
      <c r="F26" s="30">
        <f>ЭЭ!F26*0.123</f>
        <v>0</v>
      </c>
      <c r="G26" s="30">
        <f>ЭЭ!G26*0.123</f>
        <v>0</v>
      </c>
      <c r="H26" s="30">
        <f>ЭЭ!H26*0.123</f>
        <v>0</v>
      </c>
      <c r="I26" s="30">
        <f>ЭЭ!I26*0.123</f>
        <v>0</v>
      </c>
      <c r="J26" s="30">
        <f>ЭЭ!J26*0.123</f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</row>
    <row r="28" spans="1:10" s="5" customFormat="1" x14ac:dyDescent="0.25">
      <c r="A28" s="20" t="s">
        <v>53</v>
      </c>
      <c r="B28" s="4" t="s">
        <v>60</v>
      </c>
      <c r="C28" s="30">
        <f>ЭЭ!C28*0.123</f>
        <v>0</v>
      </c>
      <c r="D28" s="30">
        <f>ЭЭ!D28*0.123</f>
        <v>0</v>
      </c>
      <c r="E28" s="30">
        <f>ЭЭ!E28*0.123</f>
        <v>0</v>
      </c>
      <c r="F28" s="30">
        <f>ЭЭ!F28*0.123</f>
        <v>0</v>
      </c>
      <c r="G28" s="30">
        <f>ЭЭ!G28*0.123</f>
        <v>0</v>
      </c>
      <c r="H28" s="30">
        <f>ЭЭ!H28*0.123</f>
        <v>0</v>
      </c>
      <c r="I28" s="30">
        <f>ЭЭ!I28*0.123</f>
        <v>0</v>
      </c>
      <c r="J28" s="30">
        <f>ЭЭ!J28*0.123</f>
        <v>0</v>
      </c>
    </row>
    <row r="29" spans="1:10" s="5" customFormat="1" x14ac:dyDescent="0.25">
      <c r="A29" s="20" t="s">
        <v>52</v>
      </c>
      <c r="B29" s="4" t="s">
        <v>61</v>
      </c>
      <c r="C29" s="30">
        <f>ЭЭ!C29*0.123</f>
        <v>0</v>
      </c>
      <c r="D29" s="30">
        <f>ЭЭ!D29*0.123</f>
        <v>0</v>
      </c>
      <c r="E29" s="30">
        <f>ЭЭ!E29*0.123</f>
        <v>0</v>
      </c>
      <c r="F29" s="30">
        <f>ЭЭ!F29*0.123</f>
        <v>0</v>
      </c>
      <c r="G29" s="30">
        <f>ЭЭ!G29*0.123</f>
        <v>0</v>
      </c>
      <c r="H29" s="30">
        <f>ЭЭ!H29*0.123</f>
        <v>0</v>
      </c>
      <c r="I29" s="30">
        <f>ЭЭ!I29*0.123</f>
        <v>0</v>
      </c>
      <c r="J29" s="30">
        <f>ЭЭ!J29*0.123</f>
        <v>0</v>
      </c>
    </row>
    <row r="30" spans="1:10" s="5" customFormat="1" x14ac:dyDescent="0.25">
      <c r="A30" s="20" t="s">
        <v>54</v>
      </c>
      <c r="B30" s="4" t="s">
        <v>62</v>
      </c>
      <c r="C30" s="30">
        <f>ЭЭ!C30*0.123</f>
        <v>0</v>
      </c>
      <c r="D30" s="30">
        <f>ЭЭ!D30*0.123</f>
        <v>0</v>
      </c>
      <c r="E30" s="30">
        <f>ЭЭ!E30*0.123</f>
        <v>0</v>
      </c>
      <c r="F30" s="30">
        <f>ЭЭ!F30*0.123</f>
        <v>0</v>
      </c>
      <c r="G30" s="30">
        <f>ЭЭ!G30*0.123</f>
        <v>0</v>
      </c>
      <c r="H30" s="30">
        <f>ЭЭ!H30*0.123</f>
        <v>0</v>
      </c>
      <c r="I30" s="30">
        <f>ЭЭ!I30*0.123</f>
        <v>0</v>
      </c>
      <c r="J30" s="30">
        <f>ЭЭ!J30*0.123</f>
        <v>0</v>
      </c>
    </row>
    <row r="31" spans="1:10" s="5" customFormat="1" x14ac:dyDescent="0.25">
      <c r="A31" s="20" t="s">
        <v>55</v>
      </c>
      <c r="B31" s="4" t="s">
        <v>63</v>
      </c>
      <c r="C31" s="30">
        <f>ЭЭ!C31*0.123</f>
        <v>0</v>
      </c>
      <c r="D31" s="30">
        <f>ЭЭ!D31*0.123</f>
        <v>0</v>
      </c>
      <c r="E31" s="30">
        <f>ЭЭ!E31*0.123</f>
        <v>0</v>
      </c>
      <c r="F31" s="30">
        <f>ЭЭ!F31*0.123</f>
        <v>0</v>
      </c>
      <c r="G31" s="30">
        <f>ЭЭ!G31*0.123</f>
        <v>0</v>
      </c>
      <c r="H31" s="30">
        <f>ЭЭ!H31*0.123</f>
        <v>0</v>
      </c>
      <c r="I31" s="30">
        <f>ЭЭ!I31*0.123</f>
        <v>0</v>
      </c>
      <c r="J31" s="30">
        <f>ЭЭ!J31*0.123</f>
        <v>0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30">
        <f>ЭЭ!C33*0.123</f>
        <v>1764.9269999999999</v>
      </c>
      <c r="D33" s="30">
        <f>ЭЭ!D33*0.123</f>
        <v>1798.5060000000001</v>
      </c>
      <c r="E33" s="30">
        <f>ЭЭ!E33*0.123</f>
        <v>1820.0925</v>
      </c>
      <c r="F33" s="30">
        <f>ЭЭ!F33*0.123</f>
        <v>1841.9373000000001</v>
      </c>
      <c r="G33" s="30">
        <f>ЭЭ!G33*0.123</f>
        <v>1864.0403999999999</v>
      </c>
      <c r="H33" s="30">
        <f>ЭЭ!H33*0.123</f>
        <v>1886.4141</v>
      </c>
      <c r="I33" s="30">
        <f>ЭЭ!I33*0.123</f>
        <v>1909.0461</v>
      </c>
      <c r="J33" s="30">
        <f>ЭЭ!J33*0.123</f>
        <v>1931.9486999999999</v>
      </c>
    </row>
    <row r="34" spans="1:10" s="5" customFormat="1" x14ac:dyDescent="0.25">
      <c r="A34" s="6" t="s">
        <v>1</v>
      </c>
      <c r="B34" s="4" t="s">
        <v>49</v>
      </c>
      <c r="C34" s="30">
        <f>ЭЭ!C34*0.123</f>
        <v>3557.4797999999996</v>
      </c>
      <c r="D34" s="30">
        <f>ЭЭ!D34*0.123</f>
        <v>3617.2085999999999</v>
      </c>
      <c r="E34" s="30">
        <f>ЭЭ!E34*0.123</f>
        <v>3660.6152999999999</v>
      </c>
      <c r="F34" s="30">
        <f>ЭЭ!F34*0.123</f>
        <v>3704.5385999999999</v>
      </c>
      <c r="G34" s="30">
        <f>ЭЭ!G34*0.123</f>
        <v>3748.9907999999996</v>
      </c>
      <c r="H34" s="30">
        <f>ЭЭ!H34*0.123</f>
        <v>3793.9842000000003</v>
      </c>
      <c r="I34" s="30">
        <f>ЭЭ!I34*0.123</f>
        <v>3839.5065</v>
      </c>
      <c r="J34" s="30">
        <f>ЭЭ!J34*0.123</f>
        <v>3885.5822999999996</v>
      </c>
    </row>
    <row r="35" spans="1:10" s="24" customFormat="1" ht="30" x14ac:dyDescent="0.25">
      <c r="A35" s="23" t="s">
        <v>69</v>
      </c>
      <c r="B35" s="26" t="s">
        <v>65</v>
      </c>
      <c r="C35" s="43">
        <f>ЭЭ!C35*0.123</f>
        <v>0</v>
      </c>
      <c r="D35" s="43">
        <f>ЭЭ!D35*0.123</f>
        <v>0</v>
      </c>
      <c r="E35" s="43">
        <f>ЭЭ!E35*0.123</f>
        <v>0</v>
      </c>
      <c r="F35" s="43">
        <f>ЭЭ!F35*0.123</f>
        <v>0</v>
      </c>
      <c r="G35" s="43">
        <f>ЭЭ!G35*0.123</f>
        <v>0</v>
      </c>
      <c r="H35" s="43">
        <f>ЭЭ!H35*0.123</f>
        <v>0</v>
      </c>
      <c r="I35" s="43">
        <f>ЭЭ!I35*0.123</f>
        <v>0</v>
      </c>
      <c r="J35" s="43">
        <f>ЭЭ!J35*0.123</f>
        <v>0</v>
      </c>
    </row>
    <row r="36" spans="1:10" s="4" customFormat="1" x14ac:dyDescent="0.25">
      <c r="A36" s="3"/>
      <c r="C36" s="29"/>
      <c r="D36" s="29"/>
      <c r="E36" s="29"/>
      <c r="F36" s="29"/>
      <c r="G36" s="29"/>
      <c r="H36" s="29"/>
      <c r="I36" s="29"/>
      <c r="J36" s="29"/>
    </row>
    <row r="37" spans="1:10" x14ac:dyDescent="0.25">
      <c r="C37" s="25"/>
      <c r="D37" s="25"/>
      <c r="E37" s="25"/>
      <c r="F37" s="25"/>
      <c r="G37" s="25"/>
      <c r="H37" s="25"/>
      <c r="I37" s="25"/>
      <c r="J37" s="25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3" customWidth="1"/>
    <col min="11" max="16384" width="9.140625" style="3"/>
  </cols>
  <sheetData>
    <row r="1" spans="1:10" s="1" customFormat="1" ht="50.1" customHeight="1" x14ac:dyDescent="0.25">
      <c r="A1" s="9" t="s">
        <v>92</v>
      </c>
      <c r="B1" s="10" t="s">
        <v>4</v>
      </c>
      <c r="C1" s="11">
        <v>2023</v>
      </c>
      <c r="D1" s="11">
        <v>2024</v>
      </c>
      <c r="E1" s="11">
        <v>2025</v>
      </c>
      <c r="F1" s="11">
        <v>2026</v>
      </c>
      <c r="G1" s="11">
        <v>2027</v>
      </c>
      <c r="H1" s="11">
        <v>2028</v>
      </c>
      <c r="I1" s="11">
        <v>2029</v>
      </c>
      <c r="J1" s="11">
        <v>2030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spans="1:10" x14ac:dyDescent="0.25">
      <c r="A4" s="7" t="s">
        <v>26</v>
      </c>
      <c r="B4" s="4" t="s">
        <v>16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</row>
    <row r="5" spans="1:10" x14ac:dyDescent="0.25">
      <c r="A5" s="7" t="s">
        <v>27</v>
      </c>
      <c r="B5" s="4" t="s">
        <v>17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spans="1:10" x14ac:dyDescent="0.25">
      <c r="A6" s="7" t="s">
        <v>2</v>
      </c>
      <c r="B6" s="4" t="s">
        <v>18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x14ac:dyDescent="0.25">
      <c r="A10" s="18" t="s">
        <v>57</v>
      </c>
      <c r="B10" s="19" t="s">
        <v>22</v>
      </c>
      <c r="C10" s="36">
        <f t="shared" ref="C10:F10" si="2">SUM(C11:C13)</f>
        <v>710555.2</v>
      </c>
      <c r="D10" s="36">
        <f t="shared" si="2"/>
        <v>698083.3</v>
      </c>
      <c r="E10" s="36">
        <f t="shared" si="2"/>
        <v>697861.2</v>
      </c>
      <c r="F10" s="36">
        <f t="shared" si="2"/>
        <v>684198.5</v>
      </c>
      <c r="G10" s="36">
        <f t="shared" ref="G10:J10" si="3">SUM(G11:G13)</f>
        <v>689905.6</v>
      </c>
      <c r="H10" s="36">
        <f t="shared" si="3"/>
        <v>690015.9</v>
      </c>
      <c r="I10" s="36">
        <f t="shared" si="3"/>
        <v>694349.8</v>
      </c>
      <c r="J10" s="36">
        <f t="shared" si="3"/>
        <v>698254.6</v>
      </c>
    </row>
    <row r="11" spans="1:10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x14ac:dyDescent="0.25">
      <c r="A12" s="20" t="s">
        <v>32</v>
      </c>
      <c r="B12" s="4" t="s">
        <v>33</v>
      </c>
      <c r="C12" s="41">
        <v>710555.2</v>
      </c>
      <c r="D12" s="41">
        <v>698083.3</v>
      </c>
      <c r="E12" s="41">
        <v>697861.2</v>
      </c>
      <c r="F12" s="41">
        <v>684198.5</v>
      </c>
      <c r="G12" s="41">
        <v>689905.6</v>
      </c>
      <c r="H12" s="41">
        <v>690015.9</v>
      </c>
      <c r="I12" s="41">
        <v>694349.8</v>
      </c>
      <c r="J12" s="41">
        <v>698254.6</v>
      </c>
    </row>
    <row r="13" spans="1:10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x14ac:dyDescent="0.25">
      <c r="A14" s="18" t="s">
        <v>67</v>
      </c>
      <c r="B14" s="19" t="s">
        <v>23</v>
      </c>
      <c r="C14" s="36">
        <f t="shared" ref="C14:J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</row>
    <row r="15" spans="1:10" x14ac:dyDescent="0.25">
      <c r="A15" s="20" t="s">
        <v>68</v>
      </c>
      <c r="B15" s="4" t="s">
        <v>36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5" customFormat="1" x14ac:dyDescent="0.25">
      <c r="A18" s="14" t="s">
        <v>41</v>
      </c>
      <c r="B18" s="15" t="s">
        <v>24</v>
      </c>
      <c r="C18" s="32">
        <v>-50642.8</v>
      </c>
      <c r="D18" s="32">
        <v>-44611.8</v>
      </c>
      <c r="E18" s="32">
        <v>-44611.8</v>
      </c>
      <c r="F18" s="32">
        <v>-36892</v>
      </c>
      <c r="G18" s="32">
        <v>-36892</v>
      </c>
      <c r="H18" s="32">
        <v>-36892</v>
      </c>
      <c r="I18" s="32">
        <v>-32348</v>
      </c>
      <c r="J18" s="32">
        <v>-32348</v>
      </c>
    </row>
    <row r="19" spans="1:10" s="5" customFormat="1" x14ac:dyDescent="0.25">
      <c r="A19" s="21" t="s">
        <v>42</v>
      </c>
      <c r="B19" s="22" t="s">
        <v>43</v>
      </c>
      <c r="C19" s="37">
        <v>-163590</v>
      </c>
      <c r="D19" s="37">
        <v>-151011.79999999999</v>
      </c>
      <c r="E19" s="37">
        <v>-142670.20000000001</v>
      </c>
      <c r="F19" s="37">
        <v>-132670</v>
      </c>
      <c r="G19" s="37">
        <v>-132670</v>
      </c>
      <c r="H19" s="37">
        <v>-129110.5</v>
      </c>
      <c r="I19" s="37">
        <v>-129110.5</v>
      </c>
      <c r="J19" s="37">
        <v>-129110.5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5">C21+C22+C26+C27+C33+C34+C35</f>
        <v>496322.39999999997</v>
      </c>
      <c r="D20" s="32">
        <f t="shared" si="5"/>
        <v>502459.7</v>
      </c>
      <c r="E20" s="32">
        <f t="shared" si="5"/>
        <v>510579.20000000001</v>
      </c>
      <c r="F20" s="32">
        <f t="shared" si="5"/>
        <v>514636.5</v>
      </c>
      <c r="G20" s="32">
        <f t="shared" si="5"/>
        <v>520343.60000000003</v>
      </c>
      <c r="H20" s="32">
        <f t="shared" si="5"/>
        <v>524013.4</v>
      </c>
      <c r="I20" s="32">
        <f t="shared" si="5"/>
        <v>532891.30000000005</v>
      </c>
      <c r="J20" s="32">
        <f t="shared" si="5"/>
        <v>536796.10000000009</v>
      </c>
    </row>
    <row r="21" spans="1:10" s="5" customFormat="1" x14ac:dyDescent="0.25">
      <c r="A21" s="6" t="s">
        <v>50</v>
      </c>
      <c r="B21" s="4" t="s">
        <v>58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6">SUM(C23:C25)</f>
        <v>182663.1</v>
      </c>
      <c r="D22" s="42">
        <f t="shared" si="6"/>
        <v>184330.30000000002</v>
      </c>
      <c r="E22" s="42">
        <f t="shared" si="6"/>
        <v>186012.7</v>
      </c>
      <c r="F22" s="42">
        <f t="shared" si="6"/>
        <v>187710.4</v>
      </c>
      <c r="G22" s="42">
        <f t="shared" si="6"/>
        <v>189423.7</v>
      </c>
      <c r="H22" s="42">
        <f t="shared" si="6"/>
        <v>191152.6</v>
      </c>
      <c r="I22" s="42">
        <f t="shared" si="6"/>
        <v>192897.40000000002</v>
      </c>
      <c r="J22" s="42">
        <f t="shared" si="6"/>
        <v>194658.1</v>
      </c>
    </row>
    <row r="23" spans="1:10" s="5" customFormat="1" x14ac:dyDescent="0.25">
      <c r="A23" s="20" t="s">
        <v>93</v>
      </c>
      <c r="B23" s="4" t="s">
        <v>66</v>
      </c>
      <c r="C23" s="42">
        <v>142002.5</v>
      </c>
      <c r="D23" s="42">
        <v>143323.1</v>
      </c>
      <c r="E23" s="42">
        <v>144656</v>
      </c>
      <c r="F23" s="42">
        <v>146001.29999999999</v>
      </c>
      <c r="G23" s="42">
        <v>147359.1</v>
      </c>
      <c r="H23" s="42">
        <v>148729.5</v>
      </c>
      <c r="I23" s="42">
        <v>150112.70000000001</v>
      </c>
      <c r="J23" s="42">
        <v>151508.70000000001</v>
      </c>
    </row>
    <row r="24" spans="1:10" s="5" customFormat="1" x14ac:dyDescent="0.25">
      <c r="A24" s="20" t="s">
        <v>94</v>
      </c>
      <c r="B24" s="4" t="s">
        <v>70</v>
      </c>
      <c r="C24" s="42">
        <v>21241.5</v>
      </c>
      <c r="D24" s="42">
        <v>21432.7</v>
      </c>
      <c r="E24" s="42">
        <v>21625.599999999999</v>
      </c>
      <c r="F24" s="42">
        <v>21820.2</v>
      </c>
      <c r="G24" s="42">
        <v>22016.6</v>
      </c>
      <c r="H24" s="42">
        <v>22214.7</v>
      </c>
      <c r="I24" s="42">
        <v>22414.6</v>
      </c>
      <c r="J24" s="42">
        <v>22616.3</v>
      </c>
    </row>
    <row r="25" spans="1:10" s="5" customFormat="1" x14ac:dyDescent="0.25">
      <c r="A25" s="20" t="s">
        <v>73</v>
      </c>
      <c r="B25" s="4" t="s">
        <v>71</v>
      </c>
      <c r="C25" s="42">
        <v>19419.099999999999</v>
      </c>
      <c r="D25" s="42">
        <v>19574.5</v>
      </c>
      <c r="E25" s="42">
        <v>19731.099999999999</v>
      </c>
      <c r="F25" s="42">
        <v>19888.900000000001</v>
      </c>
      <c r="G25" s="42">
        <v>20048</v>
      </c>
      <c r="H25" s="42">
        <v>20208.400000000001</v>
      </c>
      <c r="I25" s="42">
        <v>20370.099999999999</v>
      </c>
      <c r="J25" s="42">
        <v>20533.099999999999</v>
      </c>
    </row>
    <row r="26" spans="1:10" s="5" customFormat="1" x14ac:dyDescent="0.25">
      <c r="A26" s="6" t="s">
        <v>3</v>
      </c>
      <c r="B26" s="4" t="s">
        <v>59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7">SUM(C28:C32)</f>
        <v>576.79999999999995</v>
      </c>
      <c r="D27" s="42">
        <f t="shared" si="7"/>
        <v>586.70000000000005</v>
      </c>
      <c r="E27" s="42">
        <f t="shared" si="7"/>
        <v>623.70000000000005</v>
      </c>
      <c r="F27" s="42">
        <f t="shared" si="7"/>
        <v>667</v>
      </c>
      <c r="G27" s="42">
        <f t="shared" si="7"/>
        <v>702</v>
      </c>
      <c r="H27" s="42">
        <f t="shared" si="7"/>
        <v>718.7</v>
      </c>
      <c r="I27" s="42">
        <f t="shared" si="7"/>
        <v>737.1</v>
      </c>
      <c r="J27" s="42">
        <f t="shared" si="7"/>
        <v>774.5</v>
      </c>
    </row>
    <row r="28" spans="1:10" s="5" customFormat="1" x14ac:dyDescent="0.25">
      <c r="A28" s="20" t="s">
        <v>53</v>
      </c>
      <c r="B28" s="4" t="s">
        <v>60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s="5" customFormat="1" x14ac:dyDescent="0.25">
      <c r="A29" s="20" t="s">
        <v>52</v>
      </c>
      <c r="B29" s="4" t="s">
        <v>61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s="5" customFormat="1" x14ac:dyDescent="0.25">
      <c r="A30" s="20" t="s">
        <v>54</v>
      </c>
      <c r="B30" s="4" t="s">
        <v>62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</row>
    <row r="31" spans="1:10" s="5" customFormat="1" x14ac:dyDescent="0.25">
      <c r="A31" s="20" t="s">
        <v>55</v>
      </c>
      <c r="B31" s="4" t="s">
        <v>63</v>
      </c>
      <c r="C31" s="42">
        <v>576.79999999999995</v>
      </c>
      <c r="D31" s="42">
        <v>586.70000000000005</v>
      </c>
      <c r="E31" s="42">
        <v>623.70000000000005</v>
      </c>
      <c r="F31" s="42">
        <v>667</v>
      </c>
      <c r="G31" s="42">
        <v>702</v>
      </c>
      <c r="H31" s="42">
        <v>718.7</v>
      </c>
      <c r="I31" s="42">
        <v>737.1</v>
      </c>
      <c r="J31" s="42">
        <v>774.5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42">
        <v>49797.9</v>
      </c>
      <c r="D33" s="42">
        <v>50652.7</v>
      </c>
      <c r="E33" s="42">
        <v>52846.5</v>
      </c>
      <c r="F33" s="42">
        <v>53586.3</v>
      </c>
      <c r="G33" s="42">
        <v>55606</v>
      </c>
      <c r="H33" s="42">
        <v>56049.9</v>
      </c>
      <c r="I33" s="42">
        <v>56642.2</v>
      </c>
      <c r="J33" s="42">
        <v>57271.3</v>
      </c>
    </row>
    <row r="34" spans="1:10" s="5" customFormat="1" x14ac:dyDescent="0.25">
      <c r="A34" s="6" t="s">
        <v>1</v>
      </c>
      <c r="B34" s="4" t="s">
        <v>49</v>
      </c>
      <c r="C34" s="42">
        <v>263284.59999999998</v>
      </c>
      <c r="D34" s="42">
        <v>266890</v>
      </c>
      <c r="E34" s="42">
        <v>271096.3</v>
      </c>
      <c r="F34" s="42">
        <v>272672.8</v>
      </c>
      <c r="G34" s="42">
        <v>274611.90000000002</v>
      </c>
      <c r="H34" s="42">
        <v>276092.2</v>
      </c>
      <c r="I34" s="42">
        <v>282614.59999999998</v>
      </c>
      <c r="J34" s="42">
        <v>284092.2</v>
      </c>
    </row>
    <row r="35" spans="1:10" s="24" customFormat="1" ht="30" x14ac:dyDescent="0.25">
      <c r="A35" s="23" t="s">
        <v>69</v>
      </c>
      <c r="B35" s="26" t="s">
        <v>65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7" spans="1:10" s="4" customFormat="1" x14ac:dyDescent="0.25">
      <c r="A37" s="7" t="s">
        <v>72</v>
      </c>
      <c r="C37" s="40">
        <v>0.14860000000000001</v>
      </c>
      <c r="D37" s="3"/>
      <c r="E37" s="3"/>
      <c r="F37" s="3"/>
      <c r="G37" s="3"/>
      <c r="H37" s="3"/>
      <c r="I37" s="3"/>
      <c r="J37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10" width="12.7109375" style="3" customWidth="1"/>
    <col min="11" max="16384" width="9.140625" style="3"/>
  </cols>
  <sheetData>
    <row r="1" spans="1:10" s="1" customFormat="1" ht="50.1" customHeight="1" x14ac:dyDescent="0.25">
      <c r="A1" s="9" t="s">
        <v>113</v>
      </c>
      <c r="B1" s="10" t="s">
        <v>4</v>
      </c>
      <c r="C1" s="11">
        <v>2023</v>
      </c>
      <c r="D1" s="11">
        <v>2024</v>
      </c>
      <c r="E1" s="11">
        <v>2025</v>
      </c>
      <c r="F1" s="11">
        <v>2026</v>
      </c>
      <c r="G1" s="11">
        <v>2027</v>
      </c>
      <c r="H1" s="11">
        <v>2028</v>
      </c>
      <c r="I1" s="11">
        <v>2029</v>
      </c>
      <c r="J1" s="11">
        <v>2030</v>
      </c>
    </row>
    <row r="2" spans="1:10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</row>
    <row r="3" spans="1:10" x14ac:dyDescent="0.25">
      <c r="A3" s="7" t="s">
        <v>25</v>
      </c>
      <c r="B3" s="4" t="s">
        <v>15</v>
      </c>
      <c r="C3" s="30">
        <f>ТЭ!C3*0.1486</f>
        <v>0</v>
      </c>
      <c r="D3" s="30">
        <f>ТЭ!D3*0.1486</f>
        <v>0</v>
      </c>
      <c r="E3" s="30">
        <f>ТЭ!E3*0.1486</f>
        <v>0</v>
      </c>
      <c r="F3" s="30">
        <f>ТЭ!F3*0.1486</f>
        <v>0</v>
      </c>
      <c r="G3" s="30">
        <f>ТЭ!G3*0.1486</f>
        <v>0</v>
      </c>
      <c r="H3" s="30">
        <f>ТЭ!H3*0.1486</f>
        <v>0</v>
      </c>
      <c r="I3" s="30">
        <f>ТЭ!I3*0.1486</f>
        <v>0</v>
      </c>
      <c r="J3" s="30">
        <f>ТЭ!J3*0.1486</f>
        <v>0</v>
      </c>
    </row>
    <row r="4" spans="1:10" x14ac:dyDescent="0.25">
      <c r="A4" s="7" t="s">
        <v>26</v>
      </c>
      <c r="B4" s="4" t="s">
        <v>16</v>
      </c>
      <c r="C4" s="30">
        <f>ТЭ!C4*0.1486</f>
        <v>0</v>
      </c>
      <c r="D4" s="30">
        <f>ТЭ!D4*0.1486</f>
        <v>0</v>
      </c>
      <c r="E4" s="30">
        <f>ТЭ!E4*0.1486</f>
        <v>0</v>
      </c>
      <c r="F4" s="30">
        <f>ТЭ!F4*0.1486</f>
        <v>0</v>
      </c>
      <c r="G4" s="30">
        <f>ТЭ!G4*0.1486</f>
        <v>0</v>
      </c>
      <c r="H4" s="30">
        <f>ТЭ!H4*0.1486</f>
        <v>0</v>
      </c>
      <c r="I4" s="30">
        <f>ТЭ!I4*0.1486</f>
        <v>0</v>
      </c>
      <c r="J4" s="30">
        <f>ТЭ!J4*0.1486</f>
        <v>0</v>
      </c>
    </row>
    <row r="5" spans="1:10" x14ac:dyDescent="0.25">
      <c r="A5" s="7" t="s">
        <v>27</v>
      </c>
      <c r="B5" s="4" t="s">
        <v>17</v>
      </c>
      <c r="C5" s="30">
        <f>ТЭ!C5*0.1486</f>
        <v>0</v>
      </c>
      <c r="D5" s="30">
        <f>ТЭ!D5*0.1486</f>
        <v>0</v>
      </c>
      <c r="E5" s="30">
        <f>ТЭ!E5*0.1486</f>
        <v>0</v>
      </c>
      <c r="F5" s="30">
        <f>ТЭ!F5*0.1486</f>
        <v>0</v>
      </c>
      <c r="G5" s="30">
        <f>ТЭ!G5*0.1486</f>
        <v>0</v>
      </c>
      <c r="H5" s="30">
        <f>ТЭ!H5*0.1486</f>
        <v>0</v>
      </c>
      <c r="I5" s="30">
        <f>ТЭ!I5*0.1486</f>
        <v>0</v>
      </c>
      <c r="J5" s="30">
        <f>ТЭ!J5*0.1486</f>
        <v>0</v>
      </c>
    </row>
    <row r="6" spans="1:10" x14ac:dyDescent="0.25">
      <c r="A6" s="7" t="s">
        <v>2</v>
      </c>
      <c r="B6" s="4" t="s">
        <v>18</v>
      </c>
      <c r="C6" s="30">
        <f>ТЭ!C6*0.1486</f>
        <v>0</v>
      </c>
      <c r="D6" s="30">
        <f>ТЭ!D6*0.1486</f>
        <v>0</v>
      </c>
      <c r="E6" s="30">
        <f>ТЭ!E6*0.1486</f>
        <v>0</v>
      </c>
      <c r="F6" s="30">
        <f>ТЭ!F6*0.1486</f>
        <v>0</v>
      </c>
      <c r="G6" s="30">
        <f>ТЭ!G6*0.1486</f>
        <v>0</v>
      </c>
      <c r="H6" s="30">
        <f>ТЭ!H6*0.1486</f>
        <v>0</v>
      </c>
      <c r="I6" s="30">
        <f>ТЭ!I6*0.1486</f>
        <v>0</v>
      </c>
      <c r="J6" s="30">
        <f>ТЭ!J6*0.1486</f>
        <v>0</v>
      </c>
    </row>
    <row r="7" spans="1:10" s="5" customFormat="1" x14ac:dyDescent="0.25">
      <c r="A7" s="14" t="s">
        <v>28</v>
      </c>
      <c r="B7" s="15" t="s">
        <v>19</v>
      </c>
      <c r="C7" s="32">
        <f t="shared" ref="C7:J7" si="0">C3+C4+C5+C6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x14ac:dyDescent="0.25">
      <c r="A8" s="7" t="s">
        <v>0</v>
      </c>
      <c r="B8" s="4" t="s">
        <v>20</v>
      </c>
      <c r="C8" s="41">
        <f t="shared" ref="C8:J8" si="1">ROUND(C7+C9+C10+C14+C18+C19-C20,1)</f>
        <v>0</v>
      </c>
      <c r="D8" s="41">
        <f t="shared" si="1"/>
        <v>0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</row>
    <row r="9" spans="1:10" x14ac:dyDescent="0.25">
      <c r="A9" s="16" t="s">
        <v>29</v>
      </c>
      <c r="B9" s="17" t="s">
        <v>21</v>
      </c>
      <c r="C9" s="34">
        <f>ТЭ!C9*0.1486</f>
        <v>0</v>
      </c>
      <c r="D9" s="34">
        <f>ТЭ!D9*0.1486</f>
        <v>0</v>
      </c>
      <c r="E9" s="34">
        <f>ТЭ!E9*0.1486</f>
        <v>0</v>
      </c>
      <c r="F9" s="34">
        <f>ТЭ!F9*0.1486</f>
        <v>0</v>
      </c>
      <c r="G9" s="34">
        <f>ТЭ!G9*0.1486</f>
        <v>0</v>
      </c>
      <c r="H9" s="34">
        <f>ТЭ!H9*0.1486</f>
        <v>0</v>
      </c>
      <c r="I9" s="34">
        <f>ТЭ!I9*0.1486</f>
        <v>0</v>
      </c>
      <c r="J9" s="34">
        <f>ТЭ!J9*0.1486</f>
        <v>0</v>
      </c>
    </row>
    <row r="10" spans="1:10" x14ac:dyDescent="0.25">
      <c r="A10" s="18" t="s">
        <v>57</v>
      </c>
      <c r="B10" s="19" t="s">
        <v>22</v>
      </c>
      <c r="C10" s="36">
        <f t="shared" ref="C10:J10" si="2">SUM(C11:C13)</f>
        <v>105588.50272</v>
      </c>
      <c r="D10" s="36">
        <f t="shared" si="2"/>
        <v>103735.17838000001</v>
      </c>
      <c r="E10" s="36">
        <f t="shared" si="2"/>
        <v>103702.17432000001</v>
      </c>
      <c r="F10" s="36">
        <f t="shared" si="2"/>
        <v>101671.8971</v>
      </c>
      <c r="G10" s="36">
        <f t="shared" si="2"/>
        <v>102519.97216</v>
      </c>
      <c r="H10" s="36">
        <f t="shared" si="2"/>
        <v>102536.36274000001</v>
      </c>
      <c r="I10" s="36">
        <f t="shared" si="2"/>
        <v>103180.38028000001</v>
      </c>
      <c r="J10" s="36">
        <f t="shared" si="2"/>
        <v>103760.63356</v>
      </c>
    </row>
    <row r="11" spans="1:10" x14ac:dyDescent="0.25">
      <c r="A11" s="20" t="s">
        <v>30</v>
      </c>
      <c r="B11" s="4" t="s">
        <v>31</v>
      </c>
      <c r="C11" s="30">
        <f>ТЭ!C11*0.1486</f>
        <v>0</v>
      </c>
      <c r="D11" s="30">
        <f>ТЭ!D11*0.1486</f>
        <v>0</v>
      </c>
      <c r="E11" s="30">
        <f>ТЭ!E11*0.1486</f>
        <v>0</v>
      </c>
      <c r="F11" s="30">
        <f>ТЭ!F11*0.1486</f>
        <v>0</v>
      </c>
      <c r="G11" s="30">
        <f>ТЭ!G11*0.1486</f>
        <v>0</v>
      </c>
      <c r="H11" s="30">
        <f>ТЭ!H11*0.1486</f>
        <v>0</v>
      </c>
      <c r="I11" s="30">
        <f>ТЭ!I11*0.1486</f>
        <v>0</v>
      </c>
      <c r="J11" s="30">
        <f>ТЭ!J11*0.1486</f>
        <v>0</v>
      </c>
    </row>
    <row r="12" spans="1:10" x14ac:dyDescent="0.25">
      <c r="A12" s="20" t="s">
        <v>32</v>
      </c>
      <c r="B12" s="4" t="s">
        <v>33</v>
      </c>
      <c r="C12" s="30">
        <f>ТЭ!C12*0.1486</f>
        <v>105588.50272</v>
      </c>
      <c r="D12" s="30">
        <f>ТЭ!D12*0.1486</f>
        <v>103735.17838000001</v>
      </c>
      <c r="E12" s="30">
        <f>ТЭ!E12*0.1486</f>
        <v>103702.17432000001</v>
      </c>
      <c r="F12" s="30">
        <f>ТЭ!F12*0.1486</f>
        <v>101671.8971</v>
      </c>
      <c r="G12" s="30">
        <f>ТЭ!G12*0.1486</f>
        <v>102519.97216</v>
      </c>
      <c r="H12" s="30">
        <f>ТЭ!H12*0.1486</f>
        <v>102536.36274000001</v>
      </c>
      <c r="I12" s="30">
        <f>ТЭ!I12*0.1486</f>
        <v>103180.38028000001</v>
      </c>
      <c r="J12" s="30">
        <f>ТЭ!J12*0.1486</f>
        <v>103760.63356</v>
      </c>
    </row>
    <row r="13" spans="1:10" x14ac:dyDescent="0.25">
      <c r="A13" s="20" t="s">
        <v>34</v>
      </c>
      <c r="B13" s="4" t="s">
        <v>35</v>
      </c>
      <c r="C13" s="30">
        <f>ТЭ!C13*0.1486</f>
        <v>0</v>
      </c>
      <c r="D13" s="30">
        <f>ТЭ!D13*0.1486</f>
        <v>0</v>
      </c>
      <c r="E13" s="30">
        <f>ТЭ!E13*0.1486</f>
        <v>0</v>
      </c>
      <c r="F13" s="30">
        <f>ТЭ!F13*0.1486</f>
        <v>0</v>
      </c>
      <c r="G13" s="30">
        <f>ТЭ!G13*0.1486</f>
        <v>0</v>
      </c>
      <c r="H13" s="30">
        <f>ТЭ!H13*0.1486</f>
        <v>0</v>
      </c>
      <c r="I13" s="30">
        <f>ТЭ!I13*0.1486</f>
        <v>0</v>
      </c>
      <c r="J13" s="30">
        <f>ТЭ!J13*0.1486</f>
        <v>0</v>
      </c>
    </row>
    <row r="14" spans="1:10" x14ac:dyDescent="0.25">
      <c r="A14" s="18" t="s">
        <v>67</v>
      </c>
      <c r="B14" s="19" t="s">
        <v>23</v>
      </c>
      <c r="C14" s="36">
        <f t="shared" ref="C14:J14" si="3">SUM(C15:C17)</f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</row>
    <row r="15" spans="1:10" x14ac:dyDescent="0.25">
      <c r="A15" s="20" t="s">
        <v>68</v>
      </c>
      <c r="B15" s="4" t="s">
        <v>36</v>
      </c>
      <c r="C15" s="30">
        <f>ТЭ!C15*0.1486</f>
        <v>0</v>
      </c>
      <c r="D15" s="30">
        <f>ТЭ!D15*0.1486</f>
        <v>0</v>
      </c>
      <c r="E15" s="30">
        <f>ТЭ!E15*0.1486</f>
        <v>0</v>
      </c>
      <c r="F15" s="30">
        <f>ТЭ!F15*0.1486</f>
        <v>0</v>
      </c>
      <c r="G15" s="30">
        <f>ТЭ!G15*0.1486</f>
        <v>0</v>
      </c>
      <c r="H15" s="30">
        <f>ТЭ!H15*0.1486</f>
        <v>0</v>
      </c>
      <c r="I15" s="30">
        <f>ТЭ!I15*0.1486</f>
        <v>0</v>
      </c>
      <c r="J15" s="30">
        <f>ТЭ!J15*0.1486</f>
        <v>0</v>
      </c>
    </row>
    <row r="16" spans="1:10" x14ac:dyDescent="0.25">
      <c r="A16" s="20" t="s">
        <v>37</v>
      </c>
      <c r="B16" s="4" t="s">
        <v>38</v>
      </c>
      <c r="C16" s="30">
        <f>ТЭ!C16*0.1486</f>
        <v>0</v>
      </c>
      <c r="D16" s="30">
        <f>ТЭ!D16*0.1486</f>
        <v>0</v>
      </c>
      <c r="E16" s="30">
        <f>ТЭ!E16*0.1486</f>
        <v>0</v>
      </c>
      <c r="F16" s="30">
        <f>ТЭ!F16*0.1486</f>
        <v>0</v>
      </c>
      <c r="G16" s="30">
        <f>ТЭ!G16*0.1486</f>
        <v>0</v>
      </c>
      <c r="H16" s="30">
        <f>ТЭ!H16*0.1486</f>
        <v>0</v>
      </c>
      <c r="I16" s="30">
        <f>ТЭ!I16*0.1486</f>
        <v>0</v>
      </c>
      <c r="J16" s="30">
        <f>ТЭ!J16*0.1486</f>
        <v>0</v>
      </c>
    </row>
    <row r="17" spans="1:10" x14ac:dyDescent="0.25">
      <c r="A17" s="20" t="s">
        <v>39</v>
      </c>
      <c r="B17" s="4" t="s">
        <v>40</v>
      </c>
      <c r="C17" s="30">
        <f>ТЭ!C17*0.1486</f>
        <v>0</v>
      </c>
      <c r="D17" s="30">
        <f>ТЭ!D17*0.1486</f>
        <v>0</v>
      </c>
      <c r="E17" s="30">
        <f>ТЭ!E17*0.1486</f>
        <v>0</v>
      </c>
      <c r="F17" s="30">
        <f>ТЭ!F17*0.1486</f>
        <v>0</v>
      </c>
      <c r="G17" s="30">
        <f>ТЭ!G17*0.1486</f>
        <v>0</v>
      </c>
      <c r="H17" s="30">
        <f>ТЭ!H17*0.1486</f>
        <v>0</v>
      </c>
      <c r="I17" s="30">
        <f>ТЭ!I17*0.1486</f>
        <v>0</v>
      </c>
      <c r="J17" s="30">
        <f>ТЭ!J17*0.1486</f>
        <v>0</v>
      </c>
    </row>
    <row r="18" spans="1:10" s="5" customFormat="1" x14ac:dyDescent="0.25">
      <c r="A18" s="14" t="s">
        <v>41</v>
      </c>
      <c r="B18" s="15" t="s">
        <v>24</v>
      </c>
      <c r="C18" s="32">
        <f>ТЭ!C18*0.1486</f>
        <v>-7525.5200800000011</v>
      </c>
      <c r="D18" s="32">
        <f>ТЭ!D18*0.1486</f>
        <v>-6629.3134800000007</v>
      </c>
      <c r="E18" s="32">
        <f>ТЭ!E18*0.1486</f>
        <v>-6629.3134800000007</v>
      </c>
      <c r="F18" s="32">
        <f>ТЭ!F18*0.1486</f>
        <v>-5482.1512000000002</v>
      </c>
      <c r="G18" s="32">
        <f>ТЭ!G18*0.1486</f>
        <v>-5482.1512000000002</v>
      </c>
      <c r="H18" s="32">
        <f>ТЭ!H18*0.1486</f>
        <v>-5482.1512000000002</v>
      </c>
      <c r="I18" s="32">
        <f>ТЭ!I18*0.1486</f>
        <v>-4806.9128000000001</v>
      </c>
      <c r="J18" s="32">
        <f>ТЭ!J18*0.1486</f>
        <v>-4806.9128000000001</v>
      </c>
    </row>
    <row r="19" spans="1:10" s="5" customFormat="1" x14ac:dyDescent="0.25">
      <c r="A19" s="21" t="s">
        <v>42</v>
      </c>
      <c r="B19" s="22" t="s">
        <v>43</v>
      </c>
      <c r="C19" s="37">
        <f>ТЭ!C19*0.1486</f>
        <v>-24309.474000000002</v>
      </c>
      <c r="D19" s="37">
        <f>ТЭ!D19*0.1486</f>
        <v>-22440.353479999998</v>
      </c>
      <c r="E19" s="37">
        <f>ТЭ!E19*0.1486</f>
        <v>-21200.791720000005</v>
      </c>
      <c r="F19" s="37">
        <f>ТЭ!F19*0.1486</f>
        <v>-19714.762000000002</v>
      </c>
      <c r="G19" s="37">
        <f>ТЭ!G19*0.1486</f>
        <v>-19714.762000000002</v>
      </c>
      <c r="H19" s="37">
        <f>ТЭ!H19*0.1486</f>
        <v>-19185.820300000003</v>
      </c>
      <c r="I19" s="37">
        <f>ТЭ!I19*0.1486</f>
        <v>-19185.820300000003</v>
      </c>
      <c r="J19" s="37">
        <f>ТЭ!J19*0.1486</f>
        <v>-19185.820300000003</v>
      </c>
    </row>
    <row r="20" spans="1:10" s="5" customFormat="1" x14ac:dyDescent="0.25">
      <c r="A20" s="14" t="s">
        <v>44</v>
      </c>
      <c r="B20" s="15" t="s">
        <v>45</v>
      </c>
      <c r="C20" s="32">
        <f t="shared" ref="C20:J20" si="4">C21+C22+C26+C27+C33+C34+C35</f>
        <v>73753.50864</v>
      </c>
      <c r="D20" s="32">
        <f t="shared" si="4"/>
        <v>74665.511419999995</v>
      </c>
      <c r="E20" s="32">
        <f t="shared" si="4"/>
        <v>75872.06912</v>
      </c>
      <c r="F20" s="32">
        <f t="shared" si="4"/>
        <v>76474.983899999992</v>
      </c>
      <c r="G20" s="32">
        <f t="shared" si="4"/>
        <v>77323.058960000009</v>
      </c>
      <c r="H20" s="32">
        <f t="shared" si="4"/>
        <v>77868.391239999997</v>
      </c>
      <c r="I20" s="32">
        <f t="shared" si="4"/>
        <v>79187.64718</v>
      </c>
      <c r="J20" s="32">
        <f t="shared" si="4"/>
        <v>79767.900460000004</v>
      </c>
    </row>
    <row r="21" spans="1:10" s="5" customFormat="1" x14ac:dyDescent="0.25">
      <c r="A21" s="6" t="s">
        <v>50</v>
      </c>
      <c r="B21" s="4" t="s">
        <v>58</v>
      </c>
      <c r="C21" s="30">
        <f>ТЭ!C21*0.1486</f>
        <v>0</v>
      </c>
      <c r="D21" s="30">
        <f>ТЭ!D21*0.1486</f>
        <v>0</v>
      </c>
      <c r="E21" s="30">
        <f>ТЭ!E21*0.1486</f>
        <v>0</v>
      </c>
      <c r="F21" s="30">
        <f>ТЭ!F21*0.1486</f>
        <v>0</v>
      </c>
      <c r="G21" s="30">
        <f>ТЭ!G21*0.1486</f>
        <v>0</v>
      </c>
      <c r="H21" s="30">
        <f>ТЭ!H21*0.1486</f>
        <v>0</v>
      </c>
      <c r="I21" s="30">
        <f>ТЭ!I21*0.1486</f>
        <v>0</v>
      </c>
      <c r="J21" s="30">
        <f>ТЭ!J21*0.1486</f>
        <v>0</v>
      </c>
    </row>
    <row r="22" spans="1:10" s="5" customFormat="1" x14ac:dyDescent="0.25">
      <c r="A22" s="6" t="s">
        <v>51</v>
      </c>
      <c r="B22" s="4" t="s">
        <v>46</v>
      </c>
      <c r="C22" s="42">
        <f t="shared" ref="C22:J22" si="5">SUM(C23:C25)</f>
        <v>27143.736660000002</v>
      </c>
      <c r="D22" s="42">
        <f t="shared" si="5"/>
        <v>27391.482580000004</v>
      </c>
      <c r="E22" s="42">
        <f t="shared" si="5"/>
        <v>27641.487220000003</v>
      </c>
      <c r="F22" s="42">
        <f t="shared" si="5"/>
        <v>27893.765439999999</v>
      </c>
      <c r="G22" s="42">
        <f t="shared" si="5"/>
        <v>28148.361820000002</v>
      </c>
      <c r="H22" s="42">
        <f t="shared" si="5"/>
        <v>28405.276360000003</v>
      </c>
      <c r="I22" s="42">
        <f t="shared" si="5"/>
        <v>28664.553640000006</v>
      </c>
      <c r="J22" s="42">
        <f t="shared" si="5"/>
        <v>28926.193660000004</v>
      </c>
    </row>
    <row r="23" spans="1:10" s="5" customFormat="1" x14ac:dyDescent="0.25">
      <c r="A23" s="20" t="s">
        <v>93</v>
      </c>
      <c r="B23" s="4" t="s">
        <v>66</v>
      </c>
      <c r="C23" s="30">
        <f>ТЭ!C23*0.1486</f>
        <v>21101.571500000002</v>
      </c>
      <c r="D23" s="30">
        <f>ТЭ!D23*0.1486</f>
        <v>21297.812660000003</v>
      </c>
      <c r="E23" s="30">
        <f>ТЭ!E23*0.1486</f>
        <v>21495.881600000001</v>
      </c>
      <c r="F23" s="30">
        <f>ТЭ!F23*0.1486</f>
        <v>21695.793180000001</v>
      </c>
      <c r="G23" s="30">
        <f>ТЭ!G23*0.1486</f>
        <v>21897.562260000002</v>
      </c>
      <c r="H23" s="30">
        <f>ТЭ!H23*0.1486</f>
        <v>22101.203700000002</v>
      </c>
      <c r="I23" s="30">
        <f>ТЭ!I23*0.1486</f>
        <v>22306.747220000005</v>
      </c>
      <c r="J23" s="30">
        <f>ТЭ!J23*0.1486</f>
        <v>22514.192820000004</v>
      </c>
    </row>
    <row r="24" spans="1:10" s="5" customFormat="1" x14ac:dyDescent="0.25">
      <c r="A24" s="20" t="s">
        <v>94</v>
      </c>
      <c r="B24" s="4" t="s">
        <v>70</v>
      </c>
      <c r="C24" s="30">
        <f>ТЭ!C24*0.1486</f>
        <v>3156.4869000000003</v>
      </c>
      <c r="D24" s="30">
        <f>ТЭ!D24*0.1486</f>
        <v>3184.8992200000002</v>
      </c>
      <c r="E24" s="30">
        <f>ТЭ!E24*0.1486</f>
        <v>3213.5641599999999</v>
      </c>
      <c r="F24" s="30">
        <f>ТЭ!F24*0.1486</f>
        <v>3242.4817200000002</v>
      </c>
      <c r="G24" s="30">
        <f>ТЭ!G24*0.1486</f>
        <v>3271.6667600000001</v>
      </c>
      <c r="H24" s="30">
        <f>ТЭ!H24*0.1486</f>
        <v>3301.1044200000001</v>
      </c>
      <c r="I24" s="30">
        <f>ТЭ!I24*0.1486</f>
        <v>3330.8095600000001</v>
      </c>
      <c r="J24" s="30">
        <f>ТЭ!J24*0.1486</f>
        <v>3360.7821800000002</v>
      </c>
    </row>
    <row r="25" spans="1:10" s="5" customFormat="1" x14ac:dyDescent="0.25">
      <c r="A25" s="20" t="s">
        <v>73</v>
      </c>
      <c r="B25" s="4" t="s">
        <v>71</v>
      </c>
      <c r="C25" s="30">
        <f>ТЭ!C25*0.1486</f>
        <v>2885.6782600000001</v>
      </c>
      <c r="D25" s="30">
        <f>ТЭ!D25*0.1486</f>
        <v>2908.7707</v>
      </c>
      <c r="E25" s="30">
        <f>ТЭ!E25*0.1486</f>
        <v>2932.0414599999999</v>
      </c>
      <c r="F25" s="30">
        <f>ТЭ!F25*0.1486</f>
        <v>2955.4905400000002</v>
      </c>
      <c r="G25" s="30">
        <f>ТЭ!G25*0.1486</f>
        <v>2979.1328000000003</v>
      </c>
      <c r="H25" s="30">
        <f>ТЭ!H25*0.1486</f>
        <v>3002.9682400000006</v>
      </c>
      <c r="I25" s="30">
        <f>ТЭ!I25*0.1486</f>
        <v>3026.9968600000002</v>
      </c>
      <c r="J25" s="30">
        <f>ТЭ!J25*0.1486</f>
        <v>3051.21866</v>
      </c>
    </row>
    <row r="26" spans="1:10" s="5" customFormat="1" x14ac:dyDescent="0.25">
      <c r="A26" s="6" t="s">
        <v>3</v>
      </c>
      <c r="B26" s="4" t="s">
        <v>59</v>
      </c>
      <c r="C26" s="30">
        <f>ТЭ!C26*0.1486</f>
        <v>0</v>
      </c>
      <c r="D26" s="30">
        <f>ТЭ!D26*0.1486</f>
        <v>0</v>
      </c>
      <c r="E26" s="30">
        <f>ТЭ!E26*0.1486</f>
        <v>0</v>
      </c>
      <c r="F26" s="30">
        <f>ТЭ!F26*0.1486</f>
        <v>0</v>
      </c>
      <c r="G26" s="30">
        <f>ТЭ!G26*0.1486</f>
        <v>0</v>
      </c>
      <c r="H26" s="30">
        <f>ТЭ!H26*0.1486</f>
        <v>0</v>
      </c>
      <c r="I26" s="30">
        <f>ТЭ!I26*0.1486</f>
        <v>0</v>
      </c>
      <c r="J26" s="30">
        <f>ТЭ!J26*0.1486</f>
        <v>0</v>
      </c>
    </row>
    <row r="27" spans="1:10" s="5" customFormat="1" x14ac:dyDescent="0.25">
      <c r="A27" s="6" t="s">
        <v>47</v>
      </c>
      <c r="B27" s="4" t="s">
        <v>48</v>
      </c>
      <c r="C27" s="42">
        <f t="shared" ref="C27:J27" si="6">SUM(C28:C32)</f>
        <v>85.712479999999999</v>
      </c>
      <c r="D27" s="42">
        <f t="shared" si="6"/>
        <v>87.183620000000019</v>
      </c>
      <c r="E27" s="42">
        <f t="shared" si="6"/>
        <v>92.681820000000016</v>
      </c>
      <c r="F27" s="42">
        <f t="shared" si="6"/>
        <v>99.116200000000006</v>
      </c>
      <c r="G27" s="42">
        <f t="shared" si="6"/>
        <v>104.31720000000001</v>
      </c>
      <c r="H27" s="42">
        <f t="shared" si="6"/>
        <v>106.79882000000002</v>
      </c>
      <c r="I27" s="42">
        <f t="shared" si="6"/>
        <v>109.53306000000001</v>
      </c>
      <c r="J27" s="42">
        <f t="shared" si="6"/>
        <v>115.09070000000001</v>
      </c>
    </row>
    <row r="28" spans="1:10" s="5" customFormat="1" x14ac:dyDescent="0.25">
      <c r="A28" s="20" t="s">
        <v>53</v>
      </c>
      <c r="B28" s="4" t="s">
        <v>60</v>
      </c>
      <c r="C28" s="30">
        <f>ТЭ!C28*0.1486</f>
        <v>0</v>
      </c>
      <c r="D28" s="30">
        <f>ТЭ!D28*0.1486</f>
        <v>0</v>
      </c>
      <c r="E28" s="30">
        <f>ТЭ!E28*0.1486</f>
        <v>0</v>
      </c>
      <c r="F28" s="30">
        <f>ТЭ!F28*0.1486</f>
        <v>0</v>
      </c>
      <c r="G28" s="30">
        <f>ТЭ!G28*0.1486</f>
        <v>0</v>
      </c>
      <c r="H28" s="30">
        <f>ТЭ!H28*0.1486</f>
        <v>0</v>
      </c>
      <c r="I28" s="30">
        <f>ТЭ!I28*0.1486</f>
        <v>0</v>
      </c>
      <c r="J28" s="30">
        <f>ТЭ!J28*0.1486</f>
        <v>0</v>
      </c>
    </row>
    <row r="29" spans="1:10" s="5" customFormat="1" x14ac:dyDescent="0.25">
      <c r="A29" s="20" t="s">
        <v>52</v>
      </c>
      <c r="B29" s="4" t="s">
        <v>61</v>
      </c>
      <c r="C29" s="30">
        <f>ТЭ!C29*0.1486</f>
        <v>0</v>
      </c>
      <c r="D29" s="30">
        <f>ТЭ!D29*0.1486</f>
        <v>0</v>
      </c>
      <c r="E29" s="30">
        <f>ТЭ!E29*0.1486</f>
        <v>0</v>
      </c>
      <c r="F29" s="30">
        <f>ТЭ!F29*0.1486</f>
        <v>0</v>
      </c>
      <c r="G29" s="30">
        <f>ТЭ!G29*0.1486</f>
        <v>0</v>
      </c>
      <c r="H29" s="30">
        <f>ТЭ!H29*0.1486</f>
        <v>0</v>
      </c>
      <c r="I29" s="30">
        <f>ТЭ!I29*0.1486</f>
        <v>0</v>
      </c>
      <c r="J29" s="30">
        <f>ТЭ!J29*0.1486</f>
        <v>0</v>
      </c>
    </row>
    <row r="30" spans="1:10" s="5" customFormat="1" x14ac:dyDescent="0.25">
      <c r="A30" s="20" t="s">
        <v>54</v>
      </c>
      <c r="B30" s="4" t="s">
        <v>62</v>
      </c>
      <c r="C30" s="30">
        <f>ТЭ!C30*0.1486</f>
        <v>0</v>
      </c>
      <c r="D30" s="30">
        <f>ТЭ!D30*0.1486</f>
        <v>0</v>
      </c>
      <c r="E30" s="30">
        <f>ТЭ!E30*0.1486</f>
        <v>0</v>
      </c>
      <c r="F30" s="30">
        <f>ТЭ!F30*0.1486</f>
        <v>0</v>
      </c>
      <c r="G30" s="30">
        <f>ТЭ!G30*0.1486</f>
        <v>0</v>
      </c>
      <c r="H30" s="30">
        <f>ТЭ!H30*0.1486</f>
        <v>0</v>
      </c>
      <c r="I30" s="30">
        <f>ТЭ!I30*0.1486</f>
        <v>0</v>
      </c>
      <c r="J30" s="30">
        <f>ТЭ!J30*0.1486</f>
        <v>0</v>
      </c>
    </row>
    <row r="31" spans="1:10" s="5" customFormat="1" x14ac:dyDescent="0.25">
      <c r="A31" s="20" t="s">
        <v>55</v>
      </c>
      <c r="B31" s="4" t="s">
        <v>63</v>
      </c>
      <c r="C31" s="30">
        <f>ТЭ!C31*0.1486</f>
        <v>85.712479999999999</v>
      </c>
      <c r="D31" s="30">
        <f>ТЭ!D31*0.1486</f>
        <v>87.183620000000019</v>
      </c>
      <c r="E31" s="30">
        <f>ТЭ!E31*0.1486</f>
        <v>92.681820000000016</v>
      </c>
      <c r="F31" s="30">
        <f>ТЭ!F31*0.1486</f>
        <v>99.116200000000006</v>
      </c>
      <c r="G31" s="30">
        <f>ТЭ!G31*0.1486</f>
        <v>104.31720000000001</v>
      </c>
      <c r="H31" s="30">
        <f>ТЭ!H31*0.1486</f>
        <v>106.79882000000002</v>
      </c>
      <c r="I31" s="30">
        <f>ТЭ!I31*0.1486</f>
        <v>109.53306000000001</v>
      </c>
      <c r="J31" s="30">
        <f>ТЭ!J31*0.1486</f>
        <v>115.09070000000001</v>
      </c>
    </row>
    <row r="32" spans="1:10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5" customFormat="1" x14ac:dyDescent="0.25">
      <c r="A33" s="6" t="s">
        <v>56</v>
      </c>
      <c r="B33" s="4" t="s">
        <v>64</v>
      </c>
      <c r="C33" s="30">
        <f>ТЭ!C33*0.1486</f>
        <v>7399.9679400000005</v>
      </c>
      <c r="D33" s="30">
        <f>ТЭ!D33*0.1486</f>
        <v>7526.9912199999999</v>
      </c>
      <c r="E33" s="30">
        <f>ТЭ!E33*0.1486</f>
        <v>7852.9899000000005</v>
      </c>
      <c r="F33" s="30">
        <f>ТЭ!F33*0.1486</f>
        <v>7962.9241800000009</v>
      </c>
      <c r="G33" s="30">
        <f>ТЭ!G33*0.1486</f>
        <v>8263.0516000000007</v>
      </c>
      <c r="H33" s="30">
        <f>ТЭ!H33*0.1486</f>
        <v>8329.0151400000013</v>
      </c>
      <c r="I33" s="30">
        <f>ТЭ!I33*0.1486</f>
        <v>8417.0309199999992</v>
      </c>
      <c r="J33" s="30">
        <f>ТЭ!J33*0.1486</f>
        <v>8510.5151800000003</v>
      </c>
    </row>
    <row r="34" spans="1:10" s="5" customFormat="1" x14ac:dyDescent="0.25">
      <c r="A34" s="6" t="s">
        <v>1</v>
      </c>
      <c r="B34" s="4" t="s">
        <v>49</v>
      </c>
      <c r="C34" s="30">
        <f>ТЭ!C34*0.1486</f>
        <v>39124.091560000001</v>
      </c>
      <c r="D34" s="30">
        <f>ТЭ!D34*0.1486</f>
        <v>39659.853999999999</v>
      </c>
      <c r="E34" s="30">
        <f>ТЭ!E34*0.1486</f>
        <v>40284.910179999999</v>
      </c>
      <c r="F34" s="30">
        <f>ТЭ!F34*0.1486</f>
        <v>40519.178079999998</v>
      </c>
      <c r="G34" s="30">
        <f>ТЭ!G34*0.1486</f>
        <v>40807.328340000007</v>
      </c>
      <c r="H34" s="30">
        <f>ТЭ!H34*0.1486</f>
        <v>41027.300920000001</v>
      </c>
      <c r="I34" s="30">
        <f>ТЭ!I34*0.1486</f>
        <v>41996.529560000003</v>
      </c>
      <c r="J34" s="30">
        <f>ТЭ!J34*0.1486</f>
        <v>42216.100920000004</v>
      </c>
    </row>
    <row r="35" spans="1:10" s="24" customFormat="1" ht="30" x14ac:dyDescent="0.25">
      <c r="A35" s="23" t="s">
        <v>69</v>
      </c>
      <c r="B35" s="26" t="s">
        <v>65</v>
      </c>
      <c r="C35" s="43">
        <f>ТЭ!C35*0.1486</f>
        <v>0</v>
      </c>
      <c r="D35" s="43">
        <f>ТЭ!D35*0.1486</f>
        <v>0</v>
      </c>
      <c r="E35" s="43">
        <f>ТЭ!E35*0.1486</f>
        <v>0</v>
      </c>
      <c r="F35" s="43">
        <f>ТЭ!F35*0.1486</f>
        <v>0</v>
      </c>
      <c r="G35" s="43">
        <f>ТЭ!G35*0.1486</f>
        <v>0</v>
      </c>
      <c r="H35" s="43">
        <f>ТЭ!H35*0.1486</f>
        <v>0</v>
      </c>
      <c r="I35" s="43">
        <f>ТЭ!I35*0.1486</f>
        <v>0</v>
      </c>
      <c r="J35" s="43">
        <f>ТЭ!J35*0.1486</f>
        <v>0</v>
      </c>
    </row>
    <row r="36" spans="1:10" s="4" customFormat="1" x14ac:dyDescent="0.25">
      <c r="A36" s="3"/>
      <c r="C36" s="3"/>
      <c r="D36" s="3"/>
      <c r="E36" s="3"/>
      <c r="F36" s="3"/>
      <c r="G36" s="3"/>
      <c r="H36" s="3"/>
      <c r="I36" s="3"/>
      <c r="J36" s="3"/>
    </row>
    <row r="37" spans="1:10" s="4" customFormat="1" x14ac:dyDescent="0.25">
      <c r="A37" s="3"/>
      <c r="C37" s="3"/>
      <c r="D37" s="3"/>
      <c r="E37" s="3"/>
      <c r="F37" s="3"/>
      <c r="G37" s="3"/>
      <c r="H37" s="3"/>
      <c r="I37" s="3"/>
      <c r="J37" s="3"/>
    </row>
    <row r="38" spans="1:10" s="4" customFormat="1" x14ac:dyDescent="0.25">
      <c r="A38" s="3"/>
      <c r="C38" s="3"/>
      <c r="D38" s="3"/>
      <c r="E38" s="3"/>
      <c r="F38" s="3"/>
      <c r="G38" s="3"/>
      <c r="H38" s="3"/>
      <c r="I38" s="3"/>
      <c r="J38" s="3"/>
    </row>
    <row r="39" spans="1:10" s="4" customFormat="1" x14ac:dyDescent="0.25">
      <c r="A39" s="3"/>
      <c r="C39" s="3"/>
      <c r="D39" s="3"/>
      <c r="E39" s="3"/>
      <c r="F39" s="3"/>
      <c r="G39" s="3"/>
      <c r="H39" s="3"/>
      <c r="I39" s="3"/>
      <c r="J39" s="3"/>
    </row>
    <row r="40" spans="1:10" s="4" customFormat="1" x14ac:dyDescent="0.25">
      <c r="A40" s="3"/>
      <c r="C40" s="3"/>
      <c r="D40" s="3"/>
      <c r="E40" s="3"/>
      <c r="F40" s="3"/>
      <c r="G40" s="3"/>
      <c r="H40" s="3"/>
      <c r="I40" s="3"/>
      <c r="J40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101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30">
        <v>0</v>
      </c>
      <c r="D3" s="30">
        <v>0</v>
      </c>
      <c r="E3" s="30">
        <f>Нефтепродукты!C3</f>
        <v>0</v>
      </c>
      <c r="F3" s="30">
        <f>Газ_УТ!C3</f>
        <v>0</v>
      </c>
      <c r="G3" s="30">
        <f>ТТ_УТ!C3</f>
        <v>0</v>
      </c>
      <c r="H3" s="30">
        <v>0</v>
      </c>
      <c r="I3" s="30">
        <v>0</v>
      </c>
      <c r="J3" s="30">
        <f>ЭЭ_УТ!C3</f>
        <v>0</v>
      </c>
      <c r="K3" s="30">
        <f>ТЭ_УТ!C3</f>
        <v>0</v>
      </c>
      <c r="L3" s="31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30">
        <v>0</v>
      </c>
      <c r="D4" s="30">
        <v>0</v>
      </c>
      <c r="E4" s="30">
        <f>Нефтепродукты!C4</f>
        <v>8954.5</v>
      </c>
      <c r="F4" s="30">
        <f>Газ_УТ!C4</f>
        <v>119230.58759999998</v>
      </c>
      <c r="G4" s="30">
        <f>ТТ_УТ!C4</f>
        <v>297.89999999999998</v>
      </c>
      <c r="H4" s="30">
        <v>0</v>
      </c>
      <c r="I4" s="30">
        <v>0</v>
      </c>
      <c r="J4" s="30">
        <f>ЭЭ_УТ!C4</f>
        <v>73346.265299999999</v>
      </c>
      <c r="K4" s="30">
        <f>ТЭ_УТ!C4</f>
        <v>0</v>
      </c>
      <c r="L4" s="31">
        <f t="shared" si="0"/>
        <v>201829.25289999996</v>
      </c>
    </row>
    <row r="5" spans="1:12" x14ac:dyDescent="0.25">
      <c r="A5" s="7" t="s">
        <v>27</v>
      </c>
      <c r="B5" s="4" t="s">
        <v>17</v>
      </c>
      <c r="C5" s="30">
        <v>0</v>
      </c>
      <c r="D5" s="30">
        <v>0</v>
      </c>
      <c r="E5" s="30">
        <f>Нефтепродукты!C5</f>
        <v>0</v>
      </c>
      <c r="F5" s="30">
        <f>Газ_УТ!C5</f>
        <v>0</v>
      </c>
      <c r="G5" s="30">
        <f>ТТ_УТ!C5</f>
        <v>0</v>
      </c>
      <c r="H5" s="30">
        <v>0</v>
      </c>
      <c r="I5" s="30">
        <v>0</v>
      </c>
      <c r="J5" s="30">
        <f>ЭЭ_УТ!C5</f>
        <v>0</v>
      </c>
      <c r="K5" s="30">
        <f>ТЭ_УТ!C5</f>
        <v>0</v>
      </c>
      <c r="L5" s="31">
        <f t="shared" si="0"/>
        <v>0</v>
      </c>
    </row>
    <row r="6" spans="1:12" x14ac:dyDescent="0.25">
      <c r="A6" s="7" t="s">
        <v>2</v>
      </c>
      <c r="B6" s="4" t="s">
        <v>18</v>
      </c>
      <c r="C6" s="30">
        <v>0</v>
      </c>
      <c r="D6" s="30">
        <v>0</v>
      </c>
      <c r="E6" s="30">
        <f>Нефтепродукты!C6</f>
        <v>-232.8</v>
      </c>
      <c r="F6" s="30">
        <f>Газ_УТ!C6</f>
        <v>0</v>
      </c>
      <c r="G6" s="30">
        <f>ТТ_УТ!C6</f>
        <v>0</v>
      </c>
      <c r="H6" s="30">
        <v>0</v>
      </c>
      <c r="I6" s="30">
        <v>0</v>
      </c>
      <c r="J6" s="30">
        <f>ЭЭ_УТ!C6</f>
        <v>0</v>
      </c>
      <c r="K6" s="30">
        <f>ТЭ_УТ!C6</f>
        <v>0</v>
      </c>
      <c r="L6" s="31">
        <f t="shared" si="0"/>
        <v>-232.8</v>
      </c>
    </row>
    <row r="7" spans="1:12" s="5" customFormat="1" x14ac:dyDescent="0.25">
      <c r="A7" s="14" t="s">
        <v>28</v>
      </c>
      <c r="B7" s="15" t="s">
        <v>19</v>
      </c>
      <c r="C7" s="32">
        <f t="shared" ref="C7:L7" si="1">SUM(C3:C6)</f>
        <v>0</v>
      </c>
      <c r="D7" s="32">
        <f t="shared" si="1"/>
        <v>0</v>
      </c>
      <c r="E7" s="32">
        <f t="shared" si="1"/>
        <v>8721.7000000000007</v>
      </c>
      <c r="F7" s="32">
        <f t="shared" si="1"/>
        <v>119230.58759999998</v>
      </c>
      <c r="G7" s="32">
        <f t="shared" si="1"/>
        <v>297.89999999999998</v>
      </c>
      <c r="H7" s="32">
        <f t="shared" si="1"/>
        <v>0</v>
      </c>
      <c r="I7" s="32">
        <f t="shared" si="1"/>
        <v>0</v>
      </c>
      <c r="J7" s="32">
        <f t="shared" si="1"/>
        <v>73346.265299999999</v>
      </c>
      <c r="K7" s="32">
        <f t="shared" si="1"/>
        <v>0</v>
      </c>
      <c r="L7" s="32">
        <f t="shared" si="1"/>
        <v>201596.45289999997</v>
      </c>
    </row>
    <row r="8" spans="1:12" x14ac:dyDescent="0.25">
      <c r="A8" s="7" t="s">
        <v>0</v>
      </c>
      <c r="B8" s="4" t="s">
        <v>20</v>
      </c>
      <c r="C8" s="41">
        <f>ROUND(C7+C9+C10+C14+C18+C19-C20,1)</f>
        <v>0</v>
      </c>
      <c r="D8" s="41">
        <f t="shared" ref="D8:L8" si="2">ROUND(D7+D9+D10+D14+D18+D19-D20,1)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</row>
    <row r="9" spans="1:12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f>Нефтепродукты!C9</f>
        <v>0</v>
      </c>
      <c r="F9" s="34">
        <f>Газ_УТ!C9</f>
        <v>0</v>
      </c>
      <c r="G9" s="34">
        <f>ТТ_УТ!C9</f>
        <v>0</v>
      </c>
      <c r="H9" s="34">
        <v>0</v>
      </c>
      <c r="I9" s="34">
        <v>0</v>
      </c>
      <c r="J9" s="34">
        <f>ЭЭ_УТ!C9</f>
        <v>0</v>
      </c>
      <c r="K9" s="34">
        <f>ТЭ_УТ!C9</f>
        <v>0</v>
      </c>
      <c r="L9" s="35">
        <f t="shared" si="0"/>
        <v>0</v>
      </c>
    </row>
    <row r="10" spans="1:12" x14ac:dyDescent="0.25">
      <c r="A10" s="18" t="s">
        <v>57</v>
      </c>
      <c r="B10" s="19" t="s">
        <v>22</v>
      </c>
      <c r="C10" s="36">
        <f t="shared" ref="C10:L10" si="3">SUM(C11:C13)</f>
        <v>0</v>
      </c>
      <c r="D10" s="36">
        <f t="shared" si="3"/>
        <v>0</v>
      </c>
      <c r="E10" s="36">
        <f t="shared" si="3"/>
        <v>-1648.1</v>
      </c>
      <c r="F10" s="36">
        <f t="shared" si="3"/>
        <v>-107417.43579999999</v>
      </c>
      <c r="G10" s="36">
        <f t="shared" si="3"/>
        <v>-297.89999999999998</v>
      </c>
      <c r="H10" s="36">
        <f t="shared" si="3"/>
        <v>0</v>
      </c>
      <c r="I10" s="36">
        <f t="shared" si="3"/>
        <v>0</v>
      </c>
      <c r="J10" s="36">
        <f t="shared" si="3"/>
        <v>-3570.4070999999999</v>
      </c>
      <c r="K10" s="36">
        <f t="shared" si="3"/>
        <v>105588.50272</v>
      </c>
      <c r="L10" s="36">
        <f t="shared" si="3"/>
        <v>-7345.3401799999847</v>
      </c>
    </row>
    <row r="11" spans="1:12" x14ac:dyDescent="0.25">
      <c r="A11" s="20" t="s">
        <v>30</v>
      </c>
      <c r="B11" s="4" t="s">
        <v>31</v>
      </c>
      <c r="C11" s="30">
        <v>0</v>
      </c>
      <c r="D11" s="30">
        <v>0</v>
      </c>
      <c r="E11" s="30">
        <f>Нефтепродукты!C11</f>
        <v>0</v>
      </c>
      <c r="F11" s="30">
        <f>Газ_УТ!C11</f>
        <v>0</v>
      </c>
      <c r="G11" s="30">
        <f>ТТ_УТ!C11</f>
        <v>0</v>
      </c>
      <c r="H11" s="30">
        <v>0</v>
      </c>
      <c r="I11" s="30">
        <v>0</v>
      </c>
      <c r="J11" s="30">
        <f>ЭЭ_УТ!C11</f>
        <v>0</v>
      </c>
      <c r="K11" s="30">
        <f>ТЭ_УТ!C11</f>
        <v>0</v>
      </c>
      <c r="L11" s="31">
        <f t="shared" si="0"/>
        <v>0</v>
      </c>
    </row>
    <row r="12" spans="1:12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f>Нефтепродукты!C12</f>
        <v>-1648.1</v>
      </c>
      <c r="F12" s="30">
        <f>Газ_УТ!C12</f>
        <v>-107417.43579999999</v>
      </c>
      <c r="G12" s="30">
        <f>ТТ_УТ!C12</f>
        <v>-297.89999999999998</v>
      </c>
      <c r="H12" s="30">
        <v>0</v>
      </c>
      <c r="I12" s="30">
        <v>0</v>
      </c>
      <c r="J12" s="30">
        <f>ЭЭ_УТ!C12</f>
        <v>-3570.4070999999999</v>
      </c>
      <c r="K12" s="30">
        <f>ТЭ_УТ!C12</f>
        <v>105588.50272</v>
      </c>
      <c r="L12" s="31">
        <f t="shared" si="0"/>
        <v>-7345.3401799999847</v>
      </c>
    </row>
    <row r="13" spans="1:12" x14ac:dyDescent="0.25">
      <c r="A13" s="20" t="s">
        <v>34</v>
      </c>
      <c r="B13" s="4" t="s">
        <v>35</v>
      </c>
      <c r="C13" s="30">
        <v>0</v>
      </c>
      <c r="D13" s="30">
        <v>0</v>
      </c>
      <c r="E13" s="30">
        <f>Нефтепродукты!C13</f>
        <v>0</v>
      </c>
      <c r="F13" s="30">
        <f>Газ_УТ!C13</f>
        <v>0</v>
      </c>
      <c r="G13" s="30">
        <f>ТТ_УТ!C13</f>
        <v>0</v>
      </c>
      <c r="H13" s="30">
        <v>0</v>
      </c>
      <c r="I13" s="30">
        <v>0</v>
      </c>
      <c r="J13" s="30">
        <f>ЭЭ_УТ!C13</f>
        <v>0</v>
      </c>
      <c r="K13" s="30">
        <f>ТЭ_УТ!C13</f>
        <v>0</v>
      </c>
      <c r="L13" s="31">
        <f t="shared" si="0"/>
        <v>0</v>
      </c>
    </row>
    <row r="14" spans="1:12" x14ac:dyDescent="0.25">
      <c r="A14" s="18" t="s">
        <v>67</v>
      </c>
      <c r="B14" s="19" t="s">
        <v>23</v>
      </c>
      <c r="C14" s="36">
        <f t="shared" ref="C14:L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</row>
    <row r="15" spans="1:12" x14ac:dyDescent="0.25">
      <c r="A15" s="20" t="s">
        <v>68</v>
      </c>
      <c r="B15" s="4" t="s">
        <v>36</v>
      </c>
      <c r="C15" s="30">
        <v>0</v>
      </c>
      <c r="D15" s="30">
        <v>0</v>
      </c>
      <c r="E15" s="30">
        <f>Нефтепродукты!C15</f>
        <v>0</v>
      </c>
      <c r="F15" s="30">
        <f>Газ_УТ!C15</f>
        <v>0</v>
      </c>
      <c r="G15" s="30">
        <f>ТТ_УТ!C15</f>
        <v>0</v>
      </c>
      <c r="H15" s="30">
        <v>0</v>
      </c>
      <c r="I15" s="30">
        <v>0</v>
      </c>
      <c r="J15" s="30">
        <f>ЭЭ_УТ!C15</f>
        <v>0</v>
      </c>
      <c r="K15" s="30">
        <f>ТЭ_УТ!C15</f>
        <v>0</v>
      </c>
      <c r="L15" s="31">
        <f t="shared" si="0"/>
        <v>0</v>
      </c>
    </row>
    <row r="16" spans="1:12" x14ac:dyDescent="0.25">
      <c r="A16" s="20" t="s">
        <v>37</v>
      </c>
      <c r="B16" s="4" t="s">
        <v>38</v>
      </c>
      <c r="C16" s="30">
        <v>0</v>
      </c>
      <c r="D16" s="30">
        <v>0</v>
      </c>
      <c r="E16" s="30">
        <f>Нефтепродукты!C16</f>
        <v>0</v>
      </c>
      <c r="F16" s="30">
        <f>Газ_УТ!C16</f>
        <v>0</v>
      </c>
      <c r="G16" s="30">
        <f>ТТ_УТ!C16</f>
        <v>0</v>
      </c>
      <c r="H16" s="30">
        <v>0</v>
      </c>
      <c r="I16" s="30">
        <v>0</v>
      </c>
      <c r="J16" s="30">
        <f>ЭЭ_УТ!C16</f>
        <v>0</v>
      </c>
      <c r="K16" s="30">
        <f>ТЭ_УТ!C16</f>
        <v>0</v>
      </c>
      <c r="L16" s="31">
        <f t="shared" si="0"/>
        <v>0</v>
      </c>
    </row>
    <row r="17" spans="1:12" x14ac:dyDescent="0.25">
      <c r="A17" s="20" t="s">
        <v>39</v>
      </c>
      <c r="B17" s="4" t="s">
        <v>40</v>
      </c>
      <c r="C17" s="30">
        <v>0</v>
      </c>
      <c r="D17" s="30">
        <v>0</v>
      </c>
      <c r="E17" s="30">
        <f>Нефтепродукты!C17</f>
        <v>0</v>
      </c>
      <c r="F17" s="30">
        <f>Газ_УТ!C17</f>
        <v>0</v>
      </c>
      <c r="G17" s="30">
        <f>ТТ_УТ!C17</f>
        <v>0</v>
      </c>
      <c r="H17" s="30">
        <v>0</v>
      </c>
      <c r="I17" s="30">
        <v>0</v>
      </c>
      <c r="J17" s="30">
        <f>ЭЭ_УТ!C17</f>
        <v>0</v>
      </c>
      <c r="K17" s="30">
        <f>ТЭ_УТ!C17</f>
        <v>0</v>
      </c>
      <c r="L17" s="31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f>Нефтепродукты!C18</f>
        <v>0</v>
      </c>
      <c r="F18" s="32">
        <f>Газ_УТ!C18</f>
        <v>0</v>
      </c>
      <c r="G18" s="32">
        <f>ТТ_УТ!C18</f>
        <v>0</v>
      </c>
      <c r="H18" s="32">
        <v>0</v>
      </c>
      <c r="I18" s="32">
        <v>0</v>
      </c>
      <c r="J18" s="32">
        <f>ЭЭ_УТ!C18</f>
        <v>-108.8304</v>
      </c>
      <c r="K18" s="32">
        <f>ТЭ_УТ!C18</f>
        <v>-7525.5200800000011</v>
      </c>
      <c r="L18" s="33">
        <f t="shared" si="0"/>
        <v>-7634.350480000001</v>
      </c>
    </row>
    <row r="19" spans="1:12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f>Нефтепродукты!C19</f>
        <v>0</v>
      </c>
      <c r="F19" s="37">
        <f>Газ_УТ!C19</f>
        <v>0</v>
      </c>
      <c r="G19" s="37">
        <f>ТТ_УТ!C19</f>
        <v>0</v>
      </c>
      <c r="H19" s="37">
        <v>0</v>
      </c>
      <c r="I19" s="37">
        <v>0</v>
      </c>
      <c r="J19" s="37">
        <f>ЭЭ_УТ!C19</f>
        <v>-2626.5419999999999</v>
      </c>
      <c r="K19" s="37">
        <f>ТЭ_УТ!C19</f>
        <v>-24309.474000000002</v>
      </c>
      <c r="L19" s="38">
        <f t="shared" si="0"/>
        <v>-26936.016000000003</v>
      </c>
    </row>
    <row r="20" spans="1:12" s="5" customFormat="1" x14ac:dyDescent="0.25">
      <c r="A20" s="14" t="s">
        <v>44</v>
      </c>
      <c r="B20" s="15" t="s">
        <v>45</v>
      </c>
      <c r="C20" s="32">
        <f>C21+C22+C26+C27+C33+C34+C35</f>
        <v>0</v>
      </c>
      <c r="D20" s="32">
        <f t="shared" ref="D20:L20" si="5">D21+D22+D26+D27+D33+D34+D35</f>
        <v>0</v>
      </c>
      <c r="E20" s="32">
        <f t="shared" si="5"/>
        <v>7073.5999999999995</v>
      </c>
      <c r="F20" s="32">
        <f t="shared" si="5"/>
        <v>11813.1518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67040.485799999995</v>
      </c>
      <c r="K20" s="32">
        <f t="shared" si="5"/>
        <v>73753.50864</v>
      </c>
      <c r="L20" s="32">
        <f t="shared" si="5"/>
        <v>159680.74624000001</v>
      </c>
    </row>
    <row r="21" spans="1:12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f>Нефтепродукты!C21</f>
        <v>0</v>
      </c>
      <c r="F21" s="30">
        <f>Газ_УТ!C21</f>
        <v>0</v>
      </c>
      <c r="G21" s="30">
        <f>ТТ_УТ!C21</f>
        <v>0</v>
      </c>
      <c r="H21" s="30">
        <v>0</v>
      </c>
      <c r="I21" s="30">
        <v>0</v>
      </c>
      <c r="J21" s="30">
        <f>ЭЭ_УТ!C21</f>
        <v>0</v>
      </c>
      <c r="K21" s="30">
        <f>ТЭ_УТ!C21</f>
        <v>0</v>
      </c>
      <c r="L21" s="31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30">
        <f>SUM(C23:C25)</f>
        <v>0</v>
      </c>
      <c r="D22" s="30">
        <f t="shared" ref="D22:L22" si="6">SUM(D23:D25)</f>
        <v>0</v>
      </c>
      <c r="E22" s="30">
        <f t="shared" si="6"/>
        <v>17.7</v>
      </c>
      <c r="F22" s="30">
        <f t="shared" si="6"/>
        <v>7917.7093999999997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61718.078999999998</v>
      </c>
      <c r="K22" s="30">
        <f t="shared" si="6"/>
        <v>27143.736660000002</v>
      </c>
      <c r="L22" s="30">
        <f t="shared" si="6"/>
        <v>96797.225059999997</v>
      </c>
    </row>
    <row r="23" spans="1:12" s="5" customFormat="1" x14ac:dyDescent="0.25">
      <c r="A23" s="20" t="s">
        <v>93</v>
      </c>
      <c r="B23" s="4" t="s">
        <v>66</v>
      </c>
      <c r="C23" s="30">
        <v>0</v>
      </c>
      <c r="D23" s="30">
        <v>0</v>
      </c>
      <c r="E23" s="30">
        <f>Нефтепродукты!C23</f>
        <v>0</v>
      </c>
      <c r="F23" s="30">
        <f>Газ_УТ!C23</f>
        <v>3263.9735999999998</v>
      </c>
      <c r="G23" s="30">
        <f>ТТ_УТ!C23</f>
        <v>0</v>
      </c>
      <c r="H23" s="30">
        <v>0</v>
      </c>
      <c r="I23" s="30">
        <v>0</v>
      </c>
      <c r="J23" s="30">
        <f>ЭЭ_УТ!C23</f>
        <v>42593.423999999999</v>
      </c>
      <c r="K23" s="30">
        <f>ТЭ_УТ!C23</f>
        <v>21101.571500000002</v>
      </c>
      <c r="L23" s="31">
        <f t="shared" si="0"/>
        <v>66958.969100000002</v>
      </c>
    </row>
    <row r="24" spans="1:12" s="5" customFormat="1" x14ac:dyDescent="0.25">
      <c r="A24" s="20" t="s">
        <v>94</v>
      </c>
      <c r="B24" s="4" t="s">
        <v>70</v>
      </c>
      <c r="C24" s="30">
        <v>0</v>
      </c>
      <c r="D24" s="30">
        <v>0</v>
      </c>
      <c r="E24" s="30">
        <f>Нефтепродукты!C24</f>
        <v>0</v>
      </c>
      <c r="F24" s="30">
        <f>Газ_УТ!C24</f>
        <v>3958.4507999999996</v>
      </c>
      <c r="G24" s="30">
        <f>ТТ_УТ!C24</f>
        <v>0</v>
      </c>
      <c r="H24" s="30">
        <v>0</v>
      </c>
      <c r="I24" s="30">
        <v>0</v>
      </c>
      <c r="J24" s="30">
        <f>ЭЭ_УТ!C24</f>
        <v>11147.453099999999</v>
      </c>
      <c r="K24" s="30">
        <f>ТЭ_УТ!C24</f>
        <v>3156.4869000000003</v>
      </c>
      <c r="L24" s="31">
        <f t="shared" si="0"/>
        <v>18262.390799999997</v>
      </c>
    </row>
    <row r="25" spans="1:12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f>Нефтепродукты!C25</f>
        <v>17.7</v>
      </c>
      <c r="F25" s="30">
        <f>Газ_УТ!C25</f>
        <v>695.28499999999997</v>
      </c>
      <c r="G25" s="30">
        <f>ТТ_УТ!C25</f>
        <v>0</v>
      </c>
      <c r="H25" s="30">
        <v>0</v>
      </c>
      <c r="I25" s="30">
        <v>0</v>
      </c>
      <c r="J25" s="30">
        <f>ЭЭ_УТ!C25</f>
        <v>7977.2019</v>
      </c>
      <c r="K25" s="30">
        <f>ТЭ_УТ!C25</f>
        <v>2885.6782600000001</v>
      </c>
      <c r="L25" s="31">
        <f t="shared" si="0"/>
        <v>11575.865160000001</v>
      </c>
    </row>
    <row r="26" spans="1:12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f>Нефтепродукты!C26</f>
        <v>0</v>
      </c>
      <c r="F26" s="30">
        <f>Газ_УТ!C26</f>
        <v>0</v>
      </c>
      <c r="G26" s="30">
        <f>ТТ_УТ!C26</f>
        <v>0</v>
      </c>
      <c r="H26" s="30">
        <v>0</v>
      </c>
      <c r="I26" s="30">
        <v>0</v>
      </c>
      <c r="J26" s="30">
        <f>ЭЭ_УТ!C26</f>
        <v>0</v>
      </c>
      <c r="K26" s="30">
        <f>ТЭ_УТ!C26</f>
        <v>0</v>
      </c>
      <c r="L26" s="31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30">
        <f>SUM(C28:C32)</f>
        <v>0</v>
      </c>
      <c r="D27" s="30">
        <f t="shared" ref="D27:L27" si="7">SUM(D28:D32)</f>
        <v>0</v>
      </c>
      <c r="E27" s="30">
        <f t="shared" si="7"/>
        <v>7055.9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85.712479999999999</v>
      </c>
      <c r="L27" s="30">
        <f t="shared" si="7"/>
        <v>7141.6124799999998</v>
      </c>
    </row>
    <row r="28" spans="1:12" s="5" customFormat="1" x14ac:dyDescent="0.25">
      <c r="A28" s="20" t="s">
        <v>53</v>
      </c>
      <c r="B28" s="4" t="s">
        <v>60</v>
      </c>
      <c r="C28" s="30">
        <v>0</v>
      </c>
      <c r="D28" s="30">
        <v>0</v>
      </c>
      <c r="E28" s="30">
        <f>Нефтепродукты!C28</f>
        <v>0</v>
      </c>
      <c r="F28" s="30">
        <f>Газ_УТ!C28</f>
        <v>0</v>
      </c>
      <c r="G28" s="30">
        <f>ТТ_УТ!C28</f>
        <v>0</v>
      </c>
      <c r="H28" s="30">
        <v>0</v>
      </c>
      <c r="I28" s="30">
        <v>0</v>
      </c>
      <c r="J28" s="30">
        <f>ЭЭ_УТ!C28</f>
        <v>0</v>
      </c>
      <c r="K28" s="30">
        <f>ТЭ_УТ!C28</f>
        <v>0</v>
      </c>
      <c r="L28" s="31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30">
        <v>0</v>
      </c>
      <c r="D29" s="30">
        <v>0</v>
      </c>
      <c r="E29" s="30">
        <f>Нефтепродукты!C29</f>
        <v>0</v>
      </c>
      <c r="F29" s="30">
        <f>Газ_УТ!C29</f>
        <v>0</v>
      </c>
      <c r="G29" s="30">
        <f>ТТ_УТ!C29</f>
        <v>0</v>
      </c>
      <c r="H29" s="30">
        <v>0</v>
      </c>
      <c r="I29" s="30">
        <v>0</v>
      </c>
      <c r="J29" s="30">
        <f>ЭЭ_УТ!C29</f>
        <v>0</v>
      </c>
      <c r="K29" s="30">
        <f>ТЭ_УТ!C29</f>
        <v>0</v>
      </c>
      <c r="L29" s="31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f>Нефтепродукты!C30</f>
        <v>7055.9</v>
      </c>
      <c r="F30" s="30">
        <f>Газ_УТ!C30</f>
        <v>0</v>
      </c>
      <c r="G30" s="30">
        <f>ТТ_УТ!C30</f>
        <v>0</v>
      </c>
      <c r="H30" s="30">
        <v>0</v>
      </c>
      <c r="I30" s="30">
        <v>0</v>
      </c>
      <c r="J30" s="30">
        <f>ЭЭ_УТ!C30</f>
        <v>0</v>
      </c>
      <c r="K30" s="30">
        <f>ТЭ_УТ!C30</f>
        <v>0</v>
      </c>
      <c r="L30" s="31">
        <f t="shared" si="0"/>
        <v>7055.9</v>
      </c>
    </row>
    <row r="31" spans="1:12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f>Нефтепродукты!C31</f>
        <v>0</v>
      </c>
      <c r="F31" s="30">
        <f>Газ_УТ!C31</f>
        <v>0</v>
      </c>
      <c r="G31" s="30">
        <f>ТТ_УТ!C31</f>
        <v>0</v>
      </c>
      <c r="H31" s="30">
        <v>0</v>
      </c>
      <c r="I31" s="30">
        <v>0</v>
      </c>
      <c r="J31" s="30">
        <f>ЭЭ_УТ!C31</f>
        <v>0</v>
      </c>
      <c r="K31" s="30">
        <f>ТЭ_УТ!C31</f>
        <v>85.712479999999999</v>
      </c>
      <c r="L31" s="31">
        <f t="shared" si="0"/>
        <v>85.712479999999999</v>
      </c>
    </row>
    <row r="32" spans="1:12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2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f>Нефтепродукты!C33</f>
        <v>0</v>
      </c>
      <c r="F33" s="30">
        <f>Газ_УТ!C33</f>
        <v>0</v>
      </c>
      <c r="G33" s="30">
        <f>ТТ_УТ!C33</f>
        <v>0</v>
      </c>
      <c r="H33" s="30">
        <v>0</v>
      </c>
      <c r="I33" s="30">
        <v>0</v>
      </c>
      <c r="J33" s="30">
        <f>ЭЭ_УТ!C33</f>
        <v>1764.9269999999999</v>
      </c>
      <c r="K33" s="30">
        <f>ТЭ_УТ!C33</f>
        <v>7399.9679400000005</v>
      </c>
      <c r="L33" s="31">
        <f t="shared" si="0"/>
        <v>9164.8949400000001</v>
      </c>
    </row>
    <row r="34" spans="1:12" s="5" customFormat="1" x14ac:dyDescent="0.25">
      <c r="A34" s="6" t="s">
        <v>1</v>
      </c>
      <c r="B34" s="4" t="s">
        <v>49</v>
      </c>
      <c r="C34" s="30">
        <v>0</v>
      </c>
      <c r="D34" s="30">
        <v>0</v>
      </c>
      <c r="E34" s="30">
        <f>Нефтепродукты!C34</f>
        <v>0</v>
      </c>
      <c r="F34" s="30">
        <f>Газ_УТ!C34</f>
        <v>3895.4423999999995</v>
      </c>
      <c r="G34" s="30">
        <f>ТТ_УТ!C34</f>
        <v>0</v>
      </c>
      <c r="H34" s="30">
        <v>0</v>
      </c>
      <c r="I34" s="30">
        <v>0</v>
      </c>
      <c r="J34" s="30">
        <f>ЭЭ_УТ!C34</f>
        <v>3557.4797999999996</v>
      </c>
      <c r="K34" s="30">
        <f>ТЭ_УТ!C34</f>
        <v>39124.091560000001</v>
      </c>
      <c r="L34" s="31">
        <f t="shared" si="0"/>
        <v>46577.013760000002</v>
      </c>
    </row>
    <row r="35" spans="1:12" s="28" customFormat="1" ht="30" x14ac:dyDescent="0.25">
      <c r="A35" s="27" t="s">
        <v>69</v>
      </c>
      <c r="B35" s="26" t="s">
        <v>65</v>
      </c>
      <c r="C35" s="33">
        <v>0</v>
      </c>
      <c r="D35" s="33">
        <v>0</v>
      </c>
      <c r="E35" s="33">
        <f>Нефтепродукты!C35</f>
        <v>0</v>
      </c>
      <c r="F35" s="33">
        <f>Газ_УТ!C35</f>
        <v>0</v>
      </c>
      <c r="G35" s="33">
        <f>ТТ_УТ!C35</f>
        <v>0</v>
      </c>
      <c r="H35" s="33">
        <v>0</v>
      </c>
      <c r="I35" s="33">
        <v>0</v>
      </c>
      <c r="J35" s="33">
        <f>ЭЭ_УТ!C35</f>
        <v>0</v>
      </c>
      <c r="K35" s="33">
        <f>ТЭ_УТ!C35</f>
        <v>0</v>
      </c>
      <c r="L35" s="33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102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30">
        <v>0</v>
      </c>
      <c r="D3" s="30">
        <v>0</v>
      </c>
      <c r="E3" s="30">
        <f>Нефтепродукты!D3</f>
        <v>0</v>
      </c>
      <c r="F3" s="30">
        <f>Газ_УТ!D3</f>
        <v>0</v>
      </c>
      <c r="G3" s="30">
        <f>ТТ_УТ!D3</f>
        <v>0</v>
      </c>
      <c r="H3" s="30">
        <v>0</v>
      </c>
      <c r="I3" s="30">
        <v>0</v>
      </c>
      <c r="J3" s="30">
        <f>ЭЭ_УТ!D3</f>
        <v>0</v>
      </c>
      <c r="K3" s="30">
        <f>ТЭ_УТ!D3</f>
        <v>0</v>
      </c>
      <c r="L3" s="31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30">
        <v>0</v>
      </c>
      <c r="D4" s="30">
        <v>0</v>
      </c>
      <c r="E4" s="30">
        <f>Нефтепродукты!D4</f>
        <v>8745</v>
      </c>
      <c r="F4" s="30">
        <f>Газ_УТ!D4</f>
        <v>117482.393</v>
      </c>
      <c r="G4" s="30">
        <f>ТТ_УТ!D4</f>
        <v>297.89999999999998</v>
      </c>
      <c r="H4" s="30">
        <v>0</v>
      </c>
      <c r="I4" s="30">
        <v>0</v>
      </c>
      <c r="J4" s="30">
        <f>ЭЭ_УТ!D4</f>
        <v>73981.781700000007</v>
      </c>
      <c r="K4" s="30">
        <f>ТЭ_УТ!D4</f>
        <v>0</v>
      </c>
      <c r="L4" s="31">
        <f t="shared" si="0"/>
        <v>200507.0747</v>
      </c>
    </row>
    <row r="5" spans="1:12" x14ac:dyDescent="0.25">
      <c r="A5" s="7" t="s">
        <v>27</v>
      </c>
      <c r="B5" s="4" t="s">
        <v>17</v>
      </c>
      <c r="C5" s="30">
        <v>0</v>
      </c>
      <c r="D5" s="30">
        <v>0</v>
      </c>
      <c r="E5" s="30">
        <f>Нефтепродукты!D5</f>
        <v>0</v>
      </c>
      <c r="F5" s="30">
        <f>Газ_УТ!D5</f>
        <v>0</v>
      </c>
      <c r="G5" s="30">
        <f>ТТ_УТ!D5</f>
        <v>0</v>
      </c>
      <c r="H5" s="30">
        <v>0</v>
      </c>
      <c r="I5" s="30">
        <v>0</v>
      </c>
      <c r="J5" s="30">
        <f>ЭЭ_УТ!D5</f>
        <v>0</v>
      </c>
      <c r="K5" s="30">
        <f>ТЭ_УТ!D5</f>
        <v>0</v>
      </c>
      <c r="L5" s="31">
        <f t="shared" si="0"/>
        <v>0</v>
      </c>
    </row>
    <row r="6" spans="1:12" x14ac:dyDescent="0.25">
      <c r="A6" s="7" t="s">
        <v>2</v>
      </c>
      <c r="B6" s="4" t="s">
        <v>18</v>
      </c>
      <c r="C6" s="30">
        <v>0</v>
      </c>
      <c r="D6" s="30">
        <v>0</v>
      </c>
      <c r="E6" s="30">
        <f>Нефтепродукты!D6</f>
        <v>-203.8</v>
      </c>
      <c r="F6" s="30">
        <f>Газ_УТ!D6</f>
        <v>0</v>
      </c>
      <c r="G6" s="30">
        <f>ТТ_УТ!D6</f>
        <v>0</v>
      </c>
      <c r="H6" s="30">
        <v>0</v>
      </c>
      <c r="I6" s="30">
        <v>0</v>
      </c>
      <c r="J6" s="30">
        <f>ЭЭ_УТ!D6</f>
        <v>0</v>
      </c>
      <c r="K6" s="30">
        <f>ТЭ_УТ!D6</f>
        <v>0</v>
      </c>
      <c r="L6" s="31">
        <f t="shared" si="0"/>
        <v>-203.8</v>
      </c>
    </row>
    <row r="7" spans="1:12" s="5" customFormat="1" x14ac:dyDescent="0.25">
      <c r="A7" s="14" t="s">
        <v>28</v>
      </c>
      <c r="B7" s="15" t="s">
        <v>19</v>
      </c>
      <c r="C7" s="32">
        <f t="shared" ref="C7:L7" si="1">SUM(C3:C6)</f>
        <v>0</v>
      </c>
      <c r="D7" s="32">
        <f t="shared" si="1"/>
        <v>0</v>
      </c>
      <c r="E7" s="32">
        <f t="shared" si="1"/>
        <v>8541.2000000000007</v>
      </c>
      <c r="F7" s="32">
        <f t="shared" si="1"/>
        <v>117482.393</v>
      </c>
      <c r="G7" s="32">
        <f t="shared" si="1"/>
        <v>297.89999999999998</v>
      </c>
      <c r="H7" s="32">
        <f t="shared" si="1"/>
        <v>0</v>
      </c>
      <c r="I7" s="32">
        <f t="shared" si="1"/>
        <v>0</v>
      </c>
      <c r="J7" s="32">
        <f t="shared" si="1"/>
        <v>73981.781700000007</v>
      </c>
      <c r="K7" s="32">
        <f t="shared" si="1"/>
        <v>0</v>
      </c>
      <c r="L7" s="32">
        <f t="shared" si="1"/>
        <v>200303.27470000001</v>
      </c>
    </row>
    <row r="8" spans="1:12" x14ac:dyDescent="0.25">
      <c r="A8" s="7" t="s">
        <v>0</v>
      </c>
      <c r="B8" s="4" t="s">
        <v>20</v>
      </c>
      <c r="C8" s="41">
        <f>ROUND(C7+C9+C10+C14+C18+C19-C20,1)</f>
        <v>0</v>
      </c>
      <c r="D8" s="41">
        <f t="shared" ref="D8:L8" si="2">ROUND(D7+D9+D10+D14+D18+D19-D20,1)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</row>
    <row r="9" spans="1:12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f>Нефтепродукты!D9</f>
        <v>0</v>
      </c>
      <c r="F9" s="34">
        <f>Газ_УТ!D9</f>
        <v>0</v>
      </c>
      <c r="G9" s="34">
        <f>ТТ_УТ!D9</f>
        <v>0</v>
      </c>
      <c r="H9" s="34">
        <v>0</v>
      </c>
      <c r="I9" s="34">
        <v>0</v>
      </c>
      <c r="J9" s="34">
        <f>ЭЭ_УТ!D9</f>
        <v>0</v>
      </c>
      <c r="K9" s="34">
        <f>ТЭ_УТ!D9</f>
        <v>0</v>
      </c>
      <c r="L9" s="35">
        <f t="shared" si="0"/>
        <v>0</v>
      </c>
    </row>
    <row r="10" spans="1:12" x14ac:dyDescent="0.25">
      <c r="A10" s="18" t="s">
        <v>57</v>
      </c>
      <c r="B10" s="19" t="s">
        <v>22</v>
      </c>
      <c r="C10" s="36">
        <f t="shared" ref="C10:L10" si="3">SUM(C11:C13)</f>
        <v>0</v>
      </c>
      <c r="D10" s="36">
        <f t="shared" si="3"/>
        <v>0</v>
      </c>
      <c r="E10" s="36">
        <f t="shared" si="3"/>
        <v>-1401.4</v>
      </c>
      <c r="F10" s="36">
        <f t="shared" si="3"/>
        <v>-105532.03059999998</v>
      </c>
      <c r="G10" s="36">
        <f t="shared" si="3"/>
        <v>-297.89999999999998</v>
      </c>
      <c r="H10" s="36">
        <f t="shared" si="3"/>
        <v>0</v>
      </c>
      <c r="I10" s="36">
        <f t="shared" si="3"/>
        <v>0</v>
      </c>
      <c r="J10" s="36">
        <f t="shared" si="3"/>
        <v>-3507.7386000000001</v>
      </c>
      <c r="K10" s="36">
        <f t="shared" si="3"/>
        <v>103735.17838000001</v>
      </c>
      <c r="L10" s="36">
        <f t="shared" si="3"/>
        <v>-7003.8908199999569</v>
      </c>
    </row>
    <row r="11" spans="1:12" x14ac:dyDescent="0.25">
      <c r="A11" s="20" t="s">
        <v>30</v>
      </c>
      <c r="B11" s="4" t="s">
        <v>31</v>
      </c>
      <c r="C11" s="30">
        <v>0</v>
      </c>
      <c r="D11" s="30">
        <v>0</v>
      </c>
      <c r="E11" s="30">
        <f>Нефтепродукты!D11</f>
        <v>0</v>
      </c>
      <c r="F11" s="30">
        <f>Газ_УТ!D11</f>
        <v>0</v>
      </c>
      <c r="G11" s="30">
        <f>ТТ_УТ!D11</f>
        <v>0</v>
      </c>
      <c r="H11" s="30">
        <v>0</v>
      </c>
      <c r="I11" s="30">
        <v>0</v>
      </c>
      <c r="J11" s="30">
        <f>ЭЭ_УТ!D11</f>
        <v>0</v>
      </c>
      <c r="K11" s="30">
        <f>ТЭ_УТ!D11</f>
        <v>0</v>
      </c>
      <c r="L11" s="31">
        <f t="shared" si="0"/>
        <v>0</v>
      </c>
    </row>
    <row r="12" spans="1:12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f>Нефтепродукты!D12</f>
        <v>-1401.4</v>
      </c>
      <c r="F12" s="30">
        <f>Газ_УТ!D12</f>
        <v>-105532.03059999998</v>
      </c>
      <c r="G12" s="30">
        <f>ТТ_УТ!D12</f>
        <v>-297.89999999999998</v>
      </c>
      <c r="H12" s="30">
        <v>0</v>
      </c>
      <c r="I12" s="30">
        <v>0</v>
      </c>
      <c r="J12" s="30">
        <f>ЭЭ_УТ!D12</f>
        <v>-3507.7386000000001</v>
      </c>
      <c r="K12" s="30">
        <f>ТЭ_УТ!D12</f>
        <v>103735.17838000001</v>
      </c>
      <c r="L12" s="31">
        <f t="shared" si="0"/>
        <v>-7003.8908199999569</v>
      </c>
    </row>
    <row r="13" spans="1:12" x14ac:dyDescent="0.25">
      <c r="A13" s="20" t="s">
        <v>34</v>
      </c>
      <c r="B13" s="4" t="s">
        <v>35</v>
      </c>
      <c r="C13" s="30">
        <v>0</v>
      </c>
      <c r="D13" s="30">
        <v>0</v>
      </c>
      <c r="E13" s="30">
        <f>Нефтепродукты!D13</f>
        <v>0</v>
      </c>
      <c r="F13" s="30">
        <f>Газ_УТ!D13</f>
        <v>0</v>
      </c>
      <c r="G13" s="30">
        <f>ТТ_УТ!D13</f>
        <v>0</v>
      </c>
      <c r="H13" s="30">
        <v>0</v>
      </c>
      <c r="I13" s="30">
        <v>0</v>
      </c>
      <c r="J13" s="30">
        <f>ЭЭ_УТ!D13</f>
        <v>0</v>
      </c>
      <c r="K13" s="30">
        <f>ТЭ_УТ!D13</f>
        <v>0</v>
      </c>
      <c r="L13" s="31">
        <f t="shared" si="0"/>
        <v>0</v>
      </c>
    </row>
    <row r="14" spans="1:12" x14ac:dyDescent="0.25">
      <c r="A14" s="18" t="s">
        <v>67</v>
      </c>
      <c r="B14" s="19" t="s">
        <v>23</v>
      </c>
      <c r="C14" s="36">
        <f t="shared" ref="C14:L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</row>
    <row r="15" spans="1:12" x14ac:dyDescent="0.25">
      <c r="A15" s="20" t="s">
        <v>68</v>
      </c>
      <c r="B15" s="4" t="s">
        <v>36</v>
      </c>
      <c r="C15" s="30">
        <v>0</v>
      </c>
      <c r="D15" s="30">
        <v>0</v>
      </c>
      <c r="E15" s="30">
        <f>Нефтепродукты!D15</f>
        <v>0</v>
      </c>
      <c r="F15" s="30">
        <f>Газ_УТ!D15</f>
        <v>0</v>
      </c>
      <c r="G15" s="30">
        <f>ТТ_УТ!D15</f>
        <v>0</v>
      </c>
      <c r="H15" s="30">
        <v>0</v>
      </c>
      <c r="I15" s="30">
        <v>0</v>
      </c>
      <c r="J15" s="30">
        <f>ЭЭ_УТ!D15</f>
        <v>0</v>
      </c>
      <c r="K15" s="30">
        <f>ТЭ_УТ!D15</f>
        <v>0</v>
      </c>
      <c r="L15" s="31">
        <f t="shared" si="0"/>
        <v>0</v>
      </c>
    </row>
    <row r="16" spans="1:12" x14ac:dyDescent="0.25">
      <c r="A16" s="20" t="s">
        <v>37</v>
      </c>
      <c r="B16" s="4" t="s">
        <v>38</v>
      </c>
      <c r="C16" s="30">
        <v>0</v>
      </c>
      <c r="D16" s="30">
        <v>0</v>
      </c>
      <c r="E16" s="30">
        <f>Нефтепродукты!D16</f>
        <v>0</v>
      </c>
      <c r="F16" s="30">
        <f>Газ_УТ!D16</f>
        <v>0</v>
      </c>
      <c r="G16" s="30">
        <f>ТТ_УТ!D16</f>
        <v>0</v>
      </c>
      <c r="H16" s="30">
        <v>0</v>
      </c>
      <c r="I16" s="30">
        <v>0</v>
      </c>
      <c r="J16" s="30">
        <f>ЭЭ_УТ!D16</f>
        <v>0</v>
      </c>
      <c r="K16" s="30">
        <f>ТЭ_УТ!D16</f>
        <v>0</v>
      </c>
      <c r="L16" s="31">
        <f t="shared" si="0"/>
        <v>0</v>
      </c>
    </row>
    <row r="17" spans="1:12" x14ac:dyDescent="0.25">
      <c r="A17" s="20" t="s">
        <v>39</v>
      </c>
      <c r="B17" s="4" t="s">
        <v>40</v>
      </c>
      <c r="C17" s="30">
        <v>0</v>
      </c>
      <c r="D17" s="30">
        <v>0</v>
      </c>
      <c r="E17" s="30">
        <f>Нефтепродукты!D17</f>
        <v>0</v>
      </c>
      <c r="F17" s="30">
        <f>Газ_УТ!D17</f>
        <v>0</v>
      </c>
      <c r="G17" s="30">
        <f>ТТ_УТ!D17</f>
        <v>0</v>
      </c>
      <c r="H17" s="30">
        <v>0</v>
      </c>
      <c r="I17" s="30">
        <v>0</v>
      </c>
      <c r="J17" s="30">
        <f>ЭЭ_УТ!D17</f>
        <v>0</v>
      </c>
      <c r="K17" s="30">
        <f>ТЭ_УТ!D17</f>
        <v>0</v>
      </c>
      <c r="L17" s="31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f>Нефтепродукты!D18</f>
        <v>0</v>
      </c>
      <c r="F18" s="32">
        <f>Газ_УТ!D18</f>
        <v>0</v>
      </c>
      <c r="G18" s="32">
        <f>ТТ_УТ!D18</f>
        <v>0</v>
      </c>
      <c r="H18" s="32">
        <v>0</v>
      </c>
      <c r="I18" s="32">
        <v>0</v>
      </c>
      <c r="J18" s="32">
        <f>ЭЭ_УТ!D18</f>
        <v>-109.49460000000001</v>
      </c>
      <c r="K18" s="32">
        <f>ТЭ_УТ!D18</f>
        <v>-6629.3134800000007</v>
      </c>
      <c r="L18" s="33">
        <f t="shared" si="0"/>
        <v>-6738.8080800000007</v>
      </c>
    </row>
    <row r="19" spans="1:12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f>Нефтепродукты!D19</f>
        <v>0</v>
      </c>
      <c r="F19" s="37">
        <f>Газ_УТ!D19</f>
        <v>0</v>
      </c>
      <c r="G19" s="37">
        <f>ТТ_УТ!D19</f>
        <v>0</v>
      </c>
      <c r="H19" s="37">
        <v>0</v>
      </c>
      <c r="I19" s="37">
        <v>0</v>
      </c>
      <c r="J19" s="37">
        <f>ЭЭ_УТ!D19</f>
        <v>-2642.7042000000001</v>
      </c>
      <c r="K19" s="37">
        <f>ТЭ_УТ!D19</f>
        <v>-22440.353479999998</v>
      </c>
      <c r="L19" s="38">
        <f t="shared" si="0"/>
        <v>-25083.057679999998</v>
      </c>
    </row>
    <row r="20" spans="1:12" s="5" customFormat="1" x14ac:dyDescent="0.25">
      <c r="A20" s="14" t="s">
        <v>44</v>
      </c>
      <c r="B20" s="15" t="s">
        <v>45</v>
      </c>
      <c r="C20" s="32">
        <f>C21+C22+C26+C27+C33+C34+C35</f>
        <v>0</v>
      </c>
      <c r="D20" s="32">
        <f t="shared" ref="D20:L20" si="5">D21+D22+D26+D27+D33+D34+D35</f>
        <v>0</v>
      </c>
      <c r="E20" s="32">
        <f t="shared" si="5"/>
        <v>7139.8</v>
      </c>
      <c r="F20" s="32">
        <f t="shared" si="5"/>
        <v>11950.362399999998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67721.844300000012</v>
      </c>
      <c r="K20" s="32">
        <f t="shared" si="5"/>
        <v>74665.511419999995</v>
      </c>
      <c r="L20" s="32">
        <f t="shared" si="5"/>
        <v>161477.51811999999</v>
      </c>
    </row>
    <row r="21" spans="1:12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f>Нефтепродукты!D21</f>
        <v>0</v>
      </c>
      <c r="F21" s="30">
        <f>Газ_УТ!D21</f>
        <v>0</v>
      </c>
      <c r="G21" s="30">
        <f>ТТ_УТ!D21</f>
        <v>0</v>
      </c>
      <c r="H21" s="30">
        <v>0</v>
      </c>
      <c r="I21" s="30">
        <v>0</v>
      </c>
      <c r="J21" s="30">
        <f>ЭЭ_УТ!D21</f>
        <v>0</v>
      </c>
      <c r="K21" s="30">
        <f>ТЭ_УТ!D21</f>
        <v>0</v>
      </c>
      <c r="L21" s="31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30">
        <f>SUM(C23:C25)</f>
        <v>0</v>
      </c>
      <c r="D22" s="30">
        <f t="shared" ref="D22:L22" si="6">SUM(D23:D25)</f>
        <v>0</v>
      </c>
      <c r="E22" s="30">
        <f t="shared" si="6"/>
        <v>18.3</v>
      </c>
      <c r="F22" s="30">
        <f t="shared" si="6"/>
        <v>8012.1065999999992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62306.129700000005</v>
      </c>
      <c r="K22" s="30">
        <f t="shared" si="6"/>
        <v>27391.482580000004</v>
      </c>
      <c r="L22" s="30">
        <f t="shared" si="6"/>
        <v>97728.018880000003</v>
      </c>
    </row>
    <row r="23" spans="1:12" s="5" customFormat="1" x14ac:dyDescent="0.25">
      <c r="A23" s="20" t="s">
        <v>93</v>
      </c>
      <c r="B23" s="4" t="s">
        <v>66</v>
      </c>
      <c r="C23" s="30">
        <v>0</v>
      </c>
      <c r="D23" s="30">
        <v>0</v>
      </c>
      <c r="E23" s="30">
        <f>Нефтепродукты!D23</f>
        <v>0</v>
      </c>
      <c r="F23" s="30">
        <f>Газ_УТ!D23</f>
        <v>3329.29</v>
      </c>
      <c r="G23" s="30">
        <f>ТТ_УТ!D23</f>
        <v>0</v>
      </c>
      <c r="H23" s="30">
        <v>0</v>
      </c>
      <c r="I23" s="30">
        <v>0</v>
      </c>
      <c r="J23" s="30">
        <f>ЭЭ_УТ!D23</f>
        <v>42977.577600000004</v>
      </c>
      <c r="K23" s="30">
        <f>ТЭ_УТ!D23</f>
        <v>21297.812660000003</v>
      </c>
      <c r="L23" s="31">
        <f t="shared" si="0"/>
        <v>67604.680260000008</v>
      </c>
    </row>
    <row r="24" spans="1:12" s="5" customFormat="1" x14ac:dyDescent="0.25">
      <c r="A24" s="20" t="s">
        <v>94</v>
      </c>
      <c r="B24" s="4" t="s">
        <v>70</v>
      </c>
      <c r="C24" s="30">
        <v>0</v>
      </c>
      <c r="D24" s="30">
        <v>0</v>
      </c>
      <c r="E24" s="30">
        <f>Нефтепродукты!D24</f>
        <v>0</v>
      </c>
      <c r="F24" s="30">
        <f>Газ_УТ!D24</f>
        <v>3986.1467999999995</v>
      </c>
      <c r="G24" s="30">
        <f>ТТ_УТ!D24</f>
        <v>0</v>
      </c>
      <c r="H24" s="30">
        <v>0</v>
      </c>
      <c r="I24" s="30">
        <v>0</v>
      </c>
      <c r="J24" s="30">
        <f>ЭЭ_УТ!D24</f>
        <v>11329.948199999999</v>
      </c>
      <c r="K24" s="30">
        <f>ТЭ_УТ!D24</f>
        <v>3184.8992200000002</v>
      </c>
      <c r="L24" s="31">
        <f t="shared" si="0"/>
        <v>18500.994219999997</v>
      </c>
    </row>
    <row r="25" spans="1:12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f>Нефтепродукты!D25</f>
        <v>18.3</v>
      </c>
      <c r="F25" s="30">
        <f>Газ_УТ!D25</f>
        <v>696.66980000000001</v>
      </c>
      <c r="G25" s="30">
        <f>ТТ_УТ!D25</f>
        <v>0</v>
      </c>
      <c r="H25" s="30">
        <v>0</v>
      </c>
      <c r="I25" s="30">
        <v>0</v>
      </c>
      <c r="J25" s="30">
        <f>ЭЭ_УТ!D25</f>
        <v>7998.6039000000001</v>
      </c>
      <c r="K25" s="30">
        <f>ТЭ_УТ!D25</f>
        <v>2908.7707</v>
      </c>
      <c r="L25" s="31">
        <f t="shared" si="0"/>
        <v>11622.344400000002</v>
      </c>
    </row>
    <row r="26" spans="1:12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f>Нефтепродукты!D26</f>
        <v>0</v>
      </c>
      <c r="F26" s="30">
        <f>Газ_УТ!D26</f>
        <v>0</v>
      </c>
      <c r="G26" s="30">
        <f>ТТ_УТ!D26</f>
        <v>0</v>
      </c>
      <c r="H26" s="30">
        <v>0</v>
      </c>
      <c r="I26" s="30">
        <v>0</v>
      </c>
      <c r="J26" s="30">
        <f>ЭЭ_УТ!D26</f>
        <v>0</v>
      </c>
      <c r="K26" s="30">
        <f>ТЭ_УТ!D26</f>
        <v>0</v>
      </c>
      <c r="L26" s="31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30">
        <f>SUM(C28:C32)</f>
        <v>0</v>
      </c>
      <c r="D27" s="30">
        <f t="shared" ref="D27:L27" si="7">SUM(D28:D32)</f>
        <v>0</v>
      </c>
      <c r="E27" s="30">
        <f t="shared" si="7"/>
        <v>7121.5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87.183620000000019</v>
      </c>
      <c r="L27" s="30">
        <f t="shared" si="7"/>
        <v>7208.6836199999998</v>
      </c>
    </row>
    <row r="28" spans="1:12" s="5" customFormat="1" x14ac:dyDescent="0.25">
      <c r="A28" s="20" t="s">
        <v>53</v>
      </c>
      <c r="B28" s="4" t="s">
        <v>60</v>
      </c>
      <c r="C28" s="30">
        <v>0</v>
      </c>
      <c r="D28" s="30">
        <v>0</v>
      </c>
      <c r="E28" s="30">
        <f>Нефтепродукты!D28</f>
        <v>0</v>
      </c>
      <c r="F28" s="30">
        <f>Газ_УТ!D28</f>
        <v>0</v>
      </c>
      <c r="G28" s="30">
        <f>ТТ_УТ!D28</f>
        <v>0</v>
      </c>
      <c r="H28" s="30">
        <v>0</v>
      </c>
      <c r="I28" s="30">
        <v>0</v>
      </c>
      <c r="J28" s="30">
        <f>ЭЭ_УТ!D28</f>
        <v>0</v>
      </c>
      <c r="K28" s="30">
        <f>ТЭ_УТ!D28</f>
        <v>0</v>
      </c>
      <c r="L28" s="31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30">
        <v>0</v>
      </c>
      <c r="D29" s="30">
        <v>0</v>
      </c>
      <c r="E29" s="30">
        <f>Нефтепродукты!D29</f>
        <v>0</v>
      </c>
      <c r="F29" s="30">
        <f>Газ_УТ!D29</f>
        <v>0</v>
      </c>
      <c r="G29" s="30">
        <f>ТТ_УТ!D29</f>
        <v>0</v>
      </c>
      <c r="H29" s="30">
        <v>0</v>
      </c>
      <c r="I29" s="30">
        <v>0</v>
      </c>
      <c r="J29" s="30">
        <f>ЭЭ_УТ!D29</f>
        <v>0</v>
      </c>
      <c r="K29" s="30">
        <f>ТЭ_УТ!D29</f>
        <v>0</v>
      </c>
      <c r="L29" s="31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f>Нефтепродукты!D30</f>
        <v>7121.5</v>
      </c>
      <c r="F30" s="30">
        <f>Газ_УТ!D30</f>
        <v>0</v>
      </c>
      <c r="G30" s="30">
        <f>ТТ_УТ!D30</f>
        <v>0</v>
      </c>
      <c r="H30" s="30">
        <v>0</v>
      </c>
      <c r="I30" s="30">
        <v>0</v>
      </c>
      <c r="J30" s="30">
        <f>ЭЭ_УТ!D30</f>
        <v>0</v>
      </c>
      <c r="K30" s="30">
        <f>ТЭ_УТ!D30</f>
        <v>0</v>
      </c>
      <c r="L30" s="31">
        <f t="shared" si="0"/>
        <v>7121.5</v>
      </c>
    </row>
    <row r="31" spans="1:12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f>Нефтепродукты!D31</f>
        <v>0</v>
      </c>
      <c r="F31" s="30">
        <f>Газ_УТ!D31</f>
        <v>0</v>
      </c>
      <c r="G31" s="30">
        <f>ТТ_УТ!D31</f>
        <v>0</v>
      </c>
      <c r="H31" s="30">
        <v>0</v>
      </c>
      <c r="I31" s="30">
        <v>0</v>
      </c>
      <c r="J31" s="30">
        <f>ЭЭ_УТ!D31</f>
        <v>0</v>
      </c>
      <c r="K31" s="30">
        <f>ТЭ_УТ!D31</f>
        <v>87.183620000000019</v>
      </c>
      <c r="L31" s="31">
        <f t="shared" si="0"/>
        <v>87.183620000000019</v>
      </c>
    </row>
    <row r="32" spans="1:12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2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f>Нефтепродукты!D33</f>
        <v>0</v>
      </c>
      <c r="F33" s="30">
        <f>Газ_УТ!D33</f>
        <v>0</v>
      </c>
      <c r="G33" s="30">
        <f>ТТ_УТ!D33</f>
        <v>0</v>
      </c>
      <c r="H33" s="30">
        <v>0</v>
      </c>
      <c r="I33" s="30">
        <v>0</v>
      </c>
      <c r="J33" s="30">
        <f>ЭЭ_УТ!D33</f>
        <v>1798.5060000000001</v>
      </c>
      <c r="K33" s="30">
        <f>ТЭ_УТ!D33</f>
        <v>7526.9912199999999</v>
      </c>
      <c r="L33" s="31">
        <f t="shared" si="0"/>
        <v>9325.4972199999993</v>
      </c>
    </row>
    <row r="34" spans="1:12" s="5" customFormat="1" x14ac:dyDescent="0.25">
      <c r="A34" s="6" t="s">
        <v>1</v>
      </c>
      <c r="B34" s="4" t="s">
        <v>49</v>
      </c>
      <c r="C34" s="30">
        <v>0</v>
      </c>
      <c r="D34" s="30">
        <v>0</v>
      </c>
      <c r="E34" s="30">
        <f>Нефтепродукты!D34</f>
        <v>0</v>
      </c>
      <c r="F34" s="30">
        <f>Газ_УТ!D34</f>
        <v>3938.2557999999995</v>
      </c>
      <c r="G34" s="30">
        <f>ТТ_УТ!D34</f>
        <v>0</v>
      </c>
      <c r="H34" s="30">
        <v>0</v>
      </c>
      <c r="I34" s="30">
        <v>0</v>
      </c>
      <c r="J34" s="30">
        <f>ЭЭ_УТ!D34</f>
        <v>3617.2085999999999</v>
      </c>
      <c r="K34" s="30">
        <f>ТЭ_УТ!D34</f>
        <v>39659.853999999999</v>
      </c>
      <c r="L34" s="31">
        <f t="shared" si="0"/>
        <v>47215.318399999996</v>
      </c>
    </row>
    <row r="35" spans="1:12" s="28" customFormat="1" ht="30" x14ac:dyDescent="0.25">
      <c r="A35" s="27" t="s">
        <v>69</v>
      </c>
      <c r="B35" s="26" t="s">
        <v>65</v>
      </c>
      <c r="C35" s="33">
        <v>0</v>
      </c>
      <c r="D35" s="33">
        <v>0</v>
      </c>
      <c r="E35" s="33">
        <f>Нефтепродукты!D35</f>
        <v>0</v>
      </c>
      <c r="F35" s="33">
        <f>Газ_УТ!D35</f>
        <v>0</v>
      </c>
      <c r="G35" s="33">
        <f>ТТ_УТ!D35</f>
        <v>0</v>
      </c>
      <c r="H35" s="33">
        <v>0</v>
      </c>
      <c r="I35" s="33">
        <v>0</v>
      </c>
      <c r="J35" s="33">
        <f>ЭЭ_УТ!D35</f>
        <v>0</v>
      </c>
      <c r="K35" s="33">
        <f>ТЭ_УТ!D35</f>
        <v>0</v>
      </c>
      <c r="L35" s="33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103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30">
        <v>0</v>
      </c>
      <c r="D3" s="30">
        <v>0</v>
      </c>
      <c r="E3" s="30">
        <f>Нефтепродукты!E3</f>
        <v>0</v>
      </c>
      <c r="F3" s="30">
        <f>Газ_УТ!E3</f>
        <v>0</v>
      </c>
      <c r="G3" s="30">
        <f>ТТ_УТ!E3</f>
        <v>0</v>
      </c>
      <c r="H3" s="30">
        <v>0</v>
      </c>
      <c r="I3" s="30">
        <v>0</v>
      </c>
      <c r="J3" s="30">
        <f>ЭЭ_УТ!E3</f>
        <v>0</v>
      </c>
      <c r="K3" s="30">
        <f>ТЭ_УТ!E3</f>
        <v>0</v>
      </c>
      <c r="L3" s="31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30">
        <v>0</v>
      </c>
      <c r="D4" s="30">
        <v>0</v>
      </c>
      <c r="E4" s="30">
        <f>Нефтепродукты!E4</f>
        <v>7375.4000000000005</v>
      </c>
      <c r="F4" s="30">
        <f>Газ_УТ!E4</f>
        <v>117587.984</v>
      </c>
      <c r="G4" s="30">
        <f>ТТ_УТ!E4</f>
        <v>297.89999999999998</v>
      </c>
      <c r="H4" s="30">
        <v>0</v>
      </c>
      <c r="I4" s="30">
        <v>0</v>
      </c>
      <c r="J4" s="30">
        <f>ЭЭ_УТ!E4</f>
        <v>74765.562299999991</v>
      </c>
      <c r="K4" s="30">
        <f>ТЭ_УТ!E4</f>
        <v>0</v>
      </c>
      <c r="L4" s="31">
        <f t="shared" si="0"/>
        <v>200026.84629999998</v>
      </c>
    </row>
    <row r="5" spans="1:12" x14ac:dyDescent="0.25">
      <c r="A5" s="7" t="s">
        <v>27</v>
      </c>
      <c r="B5" s="4" t="s">
        <v>17</v>
      </c>
      <c r="C5" s="30">
        <v>0</v>
      </c>
      <c r="D5" s="30">
        <v>0</v>
      </c>
      <c r="E5" s="30">
        <f>Нефтепродукты!E5</f>
        <v>0</v>
      </c>
      <c r="F5" s="30">
        <f>Газ_УТ!E5</f>
        <v>0</v>
      </c>
      <c r="G5" s="30">
        <f>ТТ_УТ!E5</f>
        <v>0</v>
      </c>
      <c r="H5" s="30">
        <v>0</v>
      </c>
      <c r="I5" s="30">
        <v>0</v>
      </c>
      <c r="J5" s="30">
        <f>ЭЭ_УТ!E5</f>
        <v>0</v>
      </c>
      <c r="K5" s="30">
        <f>ТЭ_УТ!E5</f>
        <v>0</v>
      </c>
      <c r="L5" s="31">
        <f t="shared" si="0"/>
        <v>0</v>
      </c>
    </row>
    <row r="6" spans="1:12" x14ac:dyDescent="0.25">
      <c r="A6" s="7" t="s">
        <v>2</v>
      </c>
      <c r="B6" s="4" t="s">
        <v>18</v>
      </c>
      <c r="C6" s="30">
        <v>0</v>
      </c>
      <c r="D6" s="30">
        <v>0</v>
      </c>
      <c r="E6" s="30">
        <f>Нефтепродукты!E6</f>
        <v>-191.9</v>
      </c>
      <c r="F6" s="30">
        <f>Газ_УТ!E6</f>
        <v>0</v>
      </c>
      <c r="G6" s="30">
        <f>ТТ_УТ!E6</f>
        <v>0</v>
      </c>
      <c r="H6" s="30">
        <v>0</v>
      </c>
      <c r="I6" s="30">
        <v>0</v>
      </c>
      <c r="J6" s="30">
        <f>ЭЭ_УТ!E6</f>
        <v>0</v>
      </c>
      <c r="K6" s="30">
        <f>ТЭ_УТ!E6</f>
        <v>0</v>
      </c>
      <c r="L6" s="31">
        <f t="shared" si="0"/>
        <v>-191.9</v>
      </c>
    </row>
    <row r="7" spans="1:12" s="5" customFormat="1" x14ac:dyDescent="0.25">
      <c r="A7" s="14" t="s">
        <v>28</v>
      </c>
      <c r="B7" s="15" t="s">
        <v>19</v>
      </c>
      <c r="C7" s="32">
        <f t="shared" ref="C7:L7" si="1">SUM(C3:C6)</f>
        <v>0</v>
      </c>
      <c r="D7" s="32">
        <f t="shared" si="1"/>
        <v>0</v>
      </c>
      <c r="E7" s="32">
        <f t="shared" si="1"/>
        <v>7183.5000000000009</v>
      </c>
      <c r="F7" s="32">
        <f t="shared" si="1"/>
        <v>117587.984</v>
      </c>
      <c r="G7" s="32">
        <f t="shared" si="1"/>
        <v>297.89999999999998</v>
      </c>
      <c r="H7" s="32">
        <f t="shared" si="1"/>
        <v>0</v>
      </c>
      <c r="I7" s="32">
        <f t="shared" si="1"/>
        <v>0</v>
      </c>
      <c r="J7" s="32">
        <f t="shared" si="1"/>
        <v>74765.562299999991</v>
      </c>
      <c r="K7" s="32">
        <f t="shared" si="1"/>
        <v>0</v>
      </c>
      <c r="L7" s="32">
        <f t="shared" si="1"/>
        <v>199834.94629999998</v>
      </c>
    </row>
    <row r="8" spans="1:12" x14ac:dyDescent="0.25">
      <c r="A8" s="7" t="s">
        <v>0</v>
      </c>
      <c r="B8" s="4" t="s">
        <v>20</v>
      </c>
      <c r="C8" s="41">
        <f>ROUND(C7+C9+C10+C14+C18+C19-C20,1)</f>
        <v>0</v>
      </c>
      <c r="D8" s="41">
        <f t="shared" ref="D8:L8" si="2">ROUND(D7+D9+D10+D14+D18+D19-D20,1)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</row>
    <row r="9" spans="1:12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f>Нефтепродукты!E9</f>
        <v>0</v>
      </c>
      <c r="F9" s="34">
        <f>Газ_УТ!E9</f>
        <v>0</v>
      </c>
      <c r="G9" s="34">
        <f>ТТ_УТ!E9</f>
        <v>0</v>
      </c>
      <c r="H9" s="34">
        <v>0</v>
      </c>
      <c r="I9" s="34">
        <v>0</v>
      </c>
      <c r="J9" s="34">
        <f>ЭЭ_УТ!E9</f>
        <v>0</v>
      </c>
      <c r="K9" s="34">
        <f>ТЭ_УТ!E9</f>
        <v>0</v>
      </c>
      <c r="L9" s="35">
        <f t="shared" si="0"/>
        <v>0</v>
      </c>
    </row>
    <row r="10" spans="1:12" x14ac:dyDescent="0.25">
      <c r="A10" s="18" t="s">
        <v>57</v>
      </c>
      <c r="B10" s="19" t="s">
        <v>22</v>
      </c>
      <c r="C10" s="36">
        <f t="shared" ref="C10:L10" si="3">SUM(C11:C13)</f>
        <v>0</v>
      </c>
      <c r="D10" s="36">
        <f t="shared" si="3"/>
        <v>0</v>
      </c>
      <c r="E10" s="36">
        <f t="shared" si="3"/>
        <v>0</v>
      </c>
      <c r="F10" s="36">
        <f t="shared" si="3"/>
        <v>-105498.4492</v>
      </c>
      <c r="G10" s="36">
        <f t="shared" si="3"/>
        <v>-297.89999999999998</v>
      </c>
      <c r="H10" s="36">
        <f t="shared" si="3"/>
        <v>0</v>
      </c>
      <c r="I10" s="36">
        <f t="shared" si="3"/>
        <v>0</v>
      </c>
      <c r="J10" s="36">
        <f t="shared" si="3"/>
        <v>-3506.6192999999998</v>
      </c>
      <c r="K10" s="36">
        <f t="shared" si="3"/>
        <v>103702.17432000001</v>
      </c>
      <c r="L10" s="36">
        <f t="shared" si="3"/>
        <v>-5600.7941799999971</v>
      </c>
    </row>
    <row r="11" spans="1:12" x14ac:dyDescent="0.25">
      <c r="A11" s="20" t="s">
        <v>30</v>
      </c>
      <c r="B11" s="4" t="s">
        <v>31</v>
      </c>
      <c r="C11" s="30">
        <v>0</v>
      </c>
      <c r="D11" s="30">
        <v>0</v>
      </c>
      <c r="E11" s="30">
        <f>Нефтепродукты!E11</f>
        <v>0</v>
      </c>
      <c r="F11" s="30">
        <f>Газ_УТ!E11</f>
        <v>0</v>
      </c>
      <c r="G11" s="30">
        <f>ТТ_УТ!E11</f>
        <v>0</v>
      </c>
      <c r="H11" s="30">
        <v>0</v>
      </c>
      <c r="I11" s="30">
        <v>0</v>
      </c>
      <c r="J11" s="30">
        <f>ЭЭ_УТ!E11</f>
        <v>0</v>
      </c>
      <c r="K11" s="30">
        <f>ТЭ_УТ!E11</f>
        <v>0</v>
      </c>
      <c r="L11" s="31">
        <f t="shared" si="0"/>
        <v>0</v>
      </c>
    </row>
    <row r="12" spans="1:12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f>Нефтепродукты!E12</f>
        <v>0</v>
      </c>
      <c r="F12" s="30">
        <f>Газ_УТ!E12</f>
        <v>-105498.4492</v>
      </c>
      <c r="G12" s="30">
        <f>ТТ_УТ!E12</f>
        <v>-297.89999999999998</v>
      </c>
      <c r="H12" s="30">
        <v>0</v>
      </c>
      <c r="I12" s="30">
        <v>0</v>
      </c>
      <c r="J12" s="30">
        <f>ЭЭ_УТ!E12</f>
        <v>-3506.6192999999998</v>
      </c>
      <c r="K12" s="30">
        <f>ТЭ_УТ!E12</f>
        <v>103702.17432000001</v>
      </c>
      <c r="L12" s="31">
        <f t="shared" si="0"/>
        <v>-5600.7941799999971</v>
      </c>
    </row>
    <row r="13" spans="1:12" x14ac:dyDescent="0.25">
      <c r="A13" s="20" t="s">
        <v>34</v>
      </c>
      <c r="B13" s="4" t="s">
        <v>35</v>
      </c>
      <c r="C13" s="30">
        <v>0</v>
      </c>
      <c r="D13" s="30">
        <v>0</v>
      </c>
      <c r="E13" s="30">
        <f>Нефтепродукты!E13</f>
        <v>0</v>
      </c>
      <c r="F13" s="30">
        <f>Газ_УТ!E13</f>
        <v>0</v>
      </c>
      <c r="G13" s="30">
        <f>ТТ_УТ!E13</f>
        <v>0</v>
      </c>
      <c r="H13" s="30">
        <v>0</v>
      </c>
      <c r="I13" s="30">
        <v>0</v>
      </c>
      <c r="J13" s="30">
        <f>ЭЭ_УТ!E13</f>
        <v>0</v>
      </c>
      <c r="K13" s="30">
        <f>ТЭ_УТ!E13</f>
        <v>0</v>
      </c>
      <c r="L13" s="31">
        <f t="shared" si="0"/>
        <v>0</v>
      </c>
    </row>
    <row r="14" spans="1:12" x14ac:dyDescent="0.25">
      <c r="A14" s="18" t="s">
        <v>67</v>
      </c>
      <c r="B14" s="19" t="s">
        <v>23</v>
      </c>
      <c r="C14" s="36">
        <f t="shared" ref="C14:L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</row>
    <row r="15" spans="1:12" x14ac:dyDescent="0.25">
      <c r="A15" s="20" t="s">
        <v>68</v>
      </c>
      <c r="B15" s="4" t="s">
        <v>36</v>
      </c>
      <c r="C15" s="30">
        <v>0</v>
      </c>
      <c r="D15" s="30">
        <v>0</v>
      </c>
      <c r="E15" s="30">
        <f>Нефтепродукты!E15</f>
        <v>0</v>
      </c>
      <c r="F15" s="30">
        <f>Газ_УТ!E15</f>
        <v>0</v>
      </c>
      <c r="G15" s="30">
        <f>ТТ_УТ!E15</f>
        <v>0</v>
      </c>
      <c r="H15" s="30">
        <v>0</v>
      </c>
      <c r="I15" s="30">
        <v>0</v>
      </c>
      <c r="J15" s="30">
        <f>ЭЭ_УТ!E15</f>
        <v>0</v>
      </c>
      <c r="K15" s="30">
        <f>ТЭ_УТ!E15</f>
        <v>0</v>
      </c>
      <c r="L15" s="31">
        <f t="shared" si="0"/>
        <v>0</v>
      </c>
    </row>
    <row r="16" spans="1:12" x14ac:dyDescent="0.25">
      <c r="A16" s="20" t="s">
        <v>37</v>
      </c>
      <c r="B16" s="4" t="s">
        <v>38</v>
      </c>
      <c r="C16" s="30">
        <v>0</v>
      </c>
      <c r="D16" s="30">
        <v>0</v>
      </c>
      <c r="E16" s="30">
        <f>Нефтепродукты!E16</f>
        <v>0</v>
      </c>
      <c r="F16" s="30">
        <f>Газ_УТ!E16</f>
        <v>0</v>
      </c>
      <c r="G16" s="30">
        <f>ТТ_УТ!E16</f>
        <v>0</v>
      </c>
      <c r="H16" s="30">
        <v>0</v>
      </c>
      <c r="I16" s="30">
        <v>0</v>
      </c>
      <c r="J16" s="30">
        <f>ЭЭ_УТ!E16</f>
        <v>0</v>
      </c>
      <c r="K16" s="30">
        <f>ТЭ_УТ!E16</f>
        <v>0</v>
      </c>
      <c r="L16" s="31">
        <f t="shared" si="0"/>
        <v>0</v>
      </c>
    </row>
    <row r="17" spans="1:12" x14ac:dyDescent="0.25">
      <c r="A17" s="20" t="s">
        <v>39</v>
      </c>
      <c r="B17" s="4" t="s">
        <v>40</v>
      </c>
      <c r="C17" s="30">
        <v>0</v>
      </c>
      <c r="D17" s="30">
        <v>0</v>
      </c>
      <c r="E17" s="30">
        <f>Нефтепродукты!E17</f>
        <v>0</v>
      </c>
      <c r="F17" s="30">
        <f>Газ_УТ!E17</f>
        <v>0</v>
      </c>
      <c r="G17" s="30">
        <f>ТТ_УТ!E17</f>
        <v>0</v>
      </c>
      <c r="H17" s="30">
        <v>0</v>
      </c>
      <c r="I17" s="30">
        <v>0</v>
      </c>
      <c r="J17" s="30">
        <f>ЭЭ_УТ!E17</f>
        <v>0</v>
      </c>
      <c r="K17" s="30">
        <f>ТЭ_УТ!E17</f>
        <v>0</v>
      </c>
      <c r="L17" s="31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f>Нефтепродукты!E18</f>
        <v>0</v>
      </c>
      <c r="F18" s="32">
        <f>Газ_УТ!E18</f>
        <v>0</v>
      </c>
      <c r="G18" s="32">
        <f>ТТ_УТ!E18</f>
        <v>0</v>
      </c>
      <c r="H18" s="32">
        <v>0</v>
      </c>
      <c r="I18" s="32">
        <v>0</v>
      </c>
      <c r="J18" s="32">
        <f>ЭЭ_УТ!E18</f>
        <v>-110.8107</v>
      </c>
      <c r="K18" s="32">
        <f>ТЭ_УТ!E18</f>
        <v>-6629.3134800000007</v>
      </c>
      <c r="L18" s="33">
        <f t="shared" si="0"/>
        <v>-6740.1241800000007</v>
      </c>
    </row>
    <row r="19" spans="1:12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f>Нефтепродукты!E19</f>
        <v>0</v>
      </c>
      <c r="F19" s="37">
        <f>Газ_УТ!E19</f>
        <v>0</v>
      </c>
      <c r="G19" s="37">
        <f>ТТ_УТ!E19</f>
        <v>0</v>
      </c>
      <c r="H19" s="37">
        <v>0</v>
      </c>
      <c r="I19" s="37">
        <v>0</v>
      </c>
      <c r="J19" s="37">
        <f>ЭЭ_УТ!E19</f>
        <v>-2674.4135999999999</v>
      </c>
      <c r="K19" s="37">
        <f>ТЭ_УТ!E19</f>
        <v>-21200.791720000005</v>
      </c>
      <c r="L19" s="38">
        <f t="shared" si="0"/>
        <v>-23875.205320000005</v>
      </c>
    </row>
    <row r="20" spans="1:12" s="5" customFormat="1" x14ac:dyDescent="0.25">
      <c r="A20" s="14" t="s">
        <v>44</v>
      </c>
      <c r="B20" s="15" t="s">
        <v>45</v>
      </c>
      <c r="C20" s="32">
        <f>C21+C22+C26+C27+C33+C34+C35</f>
        <v>0</v>
      </c>
      <c r="D20" s="32">
        <f t="shared" ref="D20:L20" si="5">D21+D22+D26+D27+D33+D34+D35</f>
        <v>0</v>
      </c>
      <c r="E20" s="32">
        <f t="shared" si="5"/>
        <v>7183.5</v>
      </c>
      <c r="F20" s="32">
        <f t="shared" si="5"/>
        <v>12089.534799999998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68473.718699999998</v>
      </c>
      <c r="K20" s="32">
        <f t="shared" si="5"/>
        <v>75872.06912</v>
      </c>
      <c r="L20" s="32">
        <f t="shared" si="5"/>
        <v>163618.82261999999</v>
      </c>
    </row>
    <row r="21" spans="1:12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f>Нефтепродукты!E21</f>
        <v>0</v>
      </c>
      <c r="F21" s="30">
        <f>Газ_УТ!E21</f>
        <v>0</v>
      </c>
      <c r="G21" s="30">
        <f>ТТ_УТ!E21</f>
        <v>0</v>
      </c>
      <c r="H21" s="30">
        <v>0</v>
      </c>
      <c r="I21" s="30">
        <v>0</v>
      </c>
      <c r="J21" s="30">
        <f>ЭЭ_УТ!E21</f>
        <v>0</v>
      </c>
      <c r="K21" s="30">
        <f>ТЭ_УТ!E21</f>
        <v>0</v>
      </c>
      <c r="L21" s="31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30">
        <f>SUM(C23:C25)</f>
        <v>0</v>
      </c>
      <c r="D22" s="30">
        <f t="shared" ref="D22:L22" si="6">SUM(D23:D25)</f>
        <v>0</v>
      </c>
      <c r="E22" s="30">
        <f t="shared" si="6"/>
        <v>18.3</v>
      </c>
      <c r="F22" s="30">
        <f t="shared" si="6"/>
        <v>8108.003999999999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62993.010899999994</v>
      </c>
      <c r="K22" s="30">
        <f t="shared" si="6"/>
        <v>27641.487220000003</v>
      </c>
      <c r="L22" s="30">
        <f t="shared" si="6"/>
        <v>98760.802119999993</v>
      </c>
    </row>
    <row r="23" spans="1:12" s="5" customFormat="1" x14ac:dyDescent="0.25">
      <c r="A23" s="20" t="s">
        <v>93</v>
      </c>
      <c r="B23" s="4" t="s">
        <v>66</v>
      </c>
      <c r="C23" s="30">
        <v>0</v>
      </c>
      <c r="D23" s="30">
        <v>0</v>
      </c>
      <c r="E23" s="30">
        <f>Нефтепродукты!E23</f>
        <v>0</v>
      </c>
      <c r="F23" s="30">
        <f>Газ_УТ!E23</f>
        <v>3395.8757999999993</v>
      </c>
      <c r="G23" s="30">
        <f>ТТ_УТ!E23</f>
        <v>0</v>
      </c>
      <c r="H23" s="30">
        <v>0</v>
      </c>
      <c r="I23" s="30">
        <v>0</v>
      </c>
      <c r="J23" s="30">
        <f>ЭЭ_УТ!E23</f>
        <v>43493.304299999996</v>
      </c>
      <c r="K23" s="30">
        <f>ТЭ_УТ!E23</f>
        <v>21495.881600000001</v>
      </c>
      <c r="L23" s="31">
        <f t="shared" si="0"/>
        <v>68385.061699999991</v>
      </c>
    </row>
    <row r="24" spans="1:12" s="5" customFormat="1" x14ac:dyDescent="0.25">
      <c r="A24" s="20" t="s">
        <v>94</v>
      </c>
      <c r="B24" s="4" t="s">
        <v>70</v>
      </c>
      <c r="C24" s="30">
        <v>0</v>
      </c>
      <c r="D24" s="30">
        <v>0</v>
      </c>
      <c r="E24" s="30">
        <f>Нефтепродукты!E24</f>
        <v>0</v>
      </c>
      <c r="F24" s="30">
        <f>Газ_УТ!E24</f>
        <v>4014.0735999999997</v>
      </c>
      <c r="G24" s="30">
        <f>ТТ_УТ!E24</f>
        <v>0</v>
      </c>
      <c r="H24" s="30">
        <v>0</v>
      </c>
      <c r="I24" s="30">
        <v>0</v>
      </c>
      <c r="J24" s="30">
        <f>ЭЭ_УТ!E24</f>
        <v>11465.912400000001</v>
      </c>
      <c r="K24" s="30">
        <f>ТЭ_УТ!E24</f>
        <v>3213.5641599999999</v>
      </c>
      <c r="L24" s="31">
        <f t="shared" si="0"/>
        <v>18693.550159999999</v>
      </c>
    </row>
    <row r="25" spans="1:12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f>Нефтепродукты!E25</f>
        <v>18.3</v>
      </c>
      <c r="F25" s="30">
        <f>Газ_УТ!E25</f>
        <v>698.05459999999994</v>
      </c>
      <c r="G25" s="30">
        <f>ТТ_УТ!E25</f>
        <v>0</v>
      </c>
      <c r="H25" s="30">
        <v>0</v>
      </c>
      <c r="I25" s="30">
        <v>0</v>
      </c>
      <c r="J25" s="30">
        <f>ЭЭ_УТ!E25</f>
        <v>8033.7942000000003</v>
      </c>
      <c r="K25" s="30">
        <f>ТЭ_УТ!E25</f>
        <v>2932.0414599999999</v>
      </c>
      <c r="L25" s="31">
        <f t="shared" si="0"/>
        <v>11682.190260000001</v>
      </c>
    </row>
    <row r="26" spans="1:12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f>Нефтепродукты!E26</f>
        <v>0</v>
      </c>
      <c r="F26" s="30">
        <f>Газ_УТ!E26</f>
        <v>0</v>
      </c>
      <c r="G26" s="30">
        <f>ТТ_УТ!E26</f>
        <v>0</v>
      </c>
      <c r="H26" s="30">
        <v>0</v>
      </c>
      <c r="I26" s="30">
        <v>0</v>
      </c>
      <c r="J26" s="30">
        <f>ЭЭ_УТ!E26</f>
        <v>0</v>
      </c>
      <c r="K26" s="30">
        <f>ТЭ_УТ!E26</f>
        <v>0</v>
      </c>
      <c r="L26" s="31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30">
        <f>SUM(C28:C32)</f>
        <v>0</v>
      </c>
      <c r="D27" s="30">
        <f t="shared" ref="D27:L27" si="7">SUM(D28:D32)</f>
        <v>0</v>
      </c>
      <c r="E27" s="30">
        <f t="shared" si="7"/>
        <v>7165.2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92.681820000000016</v>
      </c>
      <c r="L27" s="30">
        <f t="shared" si="7"/>
        <v>7257.8818199999996</v>
      </c>
    </row>
    <row r="28" spans="1:12" s="5" customFormat="1" x14ac:dyDescent="0.25">
      <c r="A28" s="20" t="s">
        <v>53</v>
      </c>
      <c r="B28" s="4" t="s">
        <v>60</v>
      </c>
      <c r="C28" s="30">
        <v>0</v>
      </c>
      <c r="D28" s="30">
        <v>0</v>
      </c>
      <c r="E28" s="30">
        <f>Нефтепродукты!E28</f>
        <v>0</v>
      </c>
      <c r="F28" s="30">
        <f>Газ_УТ!E28</f>
        <v>0</v>
      </c>
      <c r="G28" s="30">
        <f>ТТ_УТ!E28</f>
        <v>0</v>
      </c>
      <c r="H28" s="30">
        <v>0</v>
      </c>
      <c r="I28" s="30">
        <v>0</v>
      </c>
      <c r="J28" s="30">
        <f>ЭЭ_УТ!E28</f>
        <v>0</v>
      </c>
      <c r="K28" s="30">
        <f>ТЭ_УТ!E28</f>
        <v>0</v>
      </c>
      <c r="L28" s="31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30">
        <v>0</v>
      </c>
      <c r="D29" s="30">
        <v>0</v>
      </c>
      <c r="E29" s="30">
        <f>Нефтепродукты!E29</f>
        <v>0</v>
      </c>
      <c r="F29" s="30">
        <f>Газ_УТ!E29</f>
        <v>0</v>
      </c>
      <c r="G29" s="30">
        <f>ТТ_УТ!E29</f>
        <v>0</v>
      </c>
      <c r="H29" s="30">
        <v>0</v>
      </c>
      <c r="I29" s="30">
        <v>0</v>
      </c>
      <c r="J29" s="30">
        <f>ЭЭ_УТ!E29</f>
        <v>0</v>
      </c>
      <c r="K29" s="30">
        <f>ТЭ_УТ!E29</f>
        <v>0</v>
      </c>
      <c r="L29" s="31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f>Нефтепродукты!E30</f>
        <v>7165.2</v>
      </c>
      <c r="F30" s="30">
        <f>Газ_УТ!E30</f>
        <v>0</v>
      </c>
      <c r="G30" s="30">
        <f>ТТ_УТ!E30</f>
        <v>0</v>
      </c>
      <c r="H30" s="30">
        <v>0</v>
      </c>
      <c r="I30" s="30">
        <v>0</v>
      </c>
      <c r="J30" s="30">
        <f>ЭЭ_УТ!E30</f>
        <v>0</v>
      </c>
      <c r="K30" s="30">
        <f>ТЭ_УТ!E30</f>
        <v>0</v>
      </c>
      <c r="L30" s="31">
        <f t="shared" si="0"/>
        <v>7165.2</v>
      </c>
    </row>
    <row r="31" spans="1:12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f>Нефтепродукты!E31</f>
        <v>0</v>
      </c>
      <c r="F31" s="30">
        <f>Газ_УТ!E31</f>
        <v>0</v>
      </c>
      <c r="G31" s="30">
        <f>ТТ_УТ!E31</f>
        <v>0</v>
      </c>
      <c r="H31" s="30">
        <v>0</v>
      </c>
      <c r="I31" s="30">
        <v>0</v>
      </c>
      <c r="J31" s="30">
        <f>ЭЭ_УТ!E31</f>
        <v>0</v>
      </c>
      <c r="K31" s="30">
        <f>ТЭ_УТ!E31</f>
        <v>92.681820000000016</v>
      </c>
      <c r="L31" s="31">
        <f t="shared" si="0"/>
        <v>92.681820000000016</v>
      </c>
    </row>
    <row r="32" spans="1:12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2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f>Нефтепродукты!E33</f>
        <v>0</v>
      </c>
      <c r="F33" s="30">
        <f>Газ_УТ!E33</f>
        <v>0</v>
      </c>
      <c r="G33" s="30">
        <f>ТТ_УТ!E33</f>
        <v>0</v>
      </c>
      <c r="H33" s="30">
        <v>0</v>
      </c>
      <c r="I33" s="30">
        <v>0</v>
      </c>
      <c r="J33" s="30">
        <f>ЭЭ_УТ!E33</f>
        <v>1820.0925</v>
      </c>
      <c r="K33" s="30">
        <f>ТЭ_УТ!E33</f>
        <v>7852.9899000000005</v>
      </c>
      <c r="L33" s="31">
        <f t="shared" si="0"/>
        <v>9673.0824000000011</v>
      </c>
    </row>
    <row r="34" spans="1:12" s="5" customFormat="1" x14ac:dyDescent="0.25">
      <c r="A34" s="6" t="s">
        <v>1</v>
      </c>
      <c r="B34" s="4" t="s">
        <v>49</v>
      </c>
      <c r="C34" s="30">
        <v>0</v>
      </c>
      <c r="D34" s="30">
        <v>0</v>
      </c>
      <c r="E34" s="30">
        <f>Нефтепродукты!E34</f>
        <v>0</v>
      </c>
      <c r="F34" s="30">
        <f>Газ_УТ!E34</f>
        <v>3981.5307999999995</v>
      </c>
      <c r="G34" s="30">
        <f>ТТ_УТ!E34</f>
        <v>0</v>
      </c>
      <c r="H34" s="30">
        <v>0</v>
      </c>
      <c r="I34" s="30">
        <v>0</v>
      </c>
      <c r="J34" s="30">
        <f>ЭЭ_УТ!E34</f>
        <v>3660.6152999999999</v>
      </c>
      <c r="K34" s="30">
        <f>ТЭ_УТ!E34</f>
        <v>40284.910179999999</v>
      </c>
      <c r="L34" s="31">
        <f t="shared" si="0"/>
        <v>47927.056279999997</v>
      </c>
    </row>
    <row r="35" spans="1:12" s="28" customFormat="1" ht="30" x14ac:dyDescent="0.25">
      <c r="A35" s="27" t="s">
        <v>69</v>
      </c>
      <c r="B35" s="26" t="s">
        <v>65</v>
      </c>
      <c r="C35" s="33">
        <v>0</v>
      </c>
      <c r="D35" s="33">
        <v>0</v>
      </c>
      <c r="E35" s="33">
        <f>Нефтепродукты!E35</f>
        <v>0</v>
      </c>
      <c r="F35" s="33">
        <f>Газ_УТ!E35</f>
        <v>0</v>
      </c>
      <c r="G35" s="33">
        <f>ТТ_УТ!E35</f>
        <v>0</v>
      </c>
      <c r="H35" s="33">
        <v>0</v>
      </c>
      <c r="I35" s="33">
        <v>0</v>
      </c>
      <c r="J35" s="33">
        <f>ЭЭ_УТ!E35</f>
        <v>0</v>
      </c>
      <c r="K35" s="33">
        <f>ТЭ_УТ!E35</f>
        <v>0</v>
      </c>
      <c r="L35" s="33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104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30">
        <v>0</v>
      </c>
      <c r="D3" s="30">
        <v>0</v>
      </c>
      <c r="E3" s="30">
        <f>Нефтепродукты!F3</f>
        <v>0</v>
      </c>
      <c r="F3" s="30">
        <f>Газ_УТ!F3</f>
        <v>0</v>
      </c>
      <c r="G3" s="30">
        <f>ТТ_УТ!F3</f>
        <v>0</v>
      </c>
      <c r="H3" s="30">
        <v>0</v>
      </c>
      <c r="I3" s="30">
        <v>0</v>
      </c>
      <c r="J3" s="30">
        <f>ЭЭ_УТ!F3</f>
        <v>0</v>
      </c>
      <c r="K3" s="30">
        <f>ТЭ_УТ!F3</f>
        <v>0</v>
      </c>
      <c r="L3" s="31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30">
        <v>0</v>
      </c>
      <c r="D4" s="30">
        <v>0</v>
      </c>
      <c r="E4" s="30">
        <f>Нефтепродукты!F4</f>
        <v>7328.6</v>
      </c>
      <c r="F4" s="30">
        <f>Газ_УТ!F4</f>
        <v>115659.88079999998</v>
      </c>
      <c r="G4" s="30">
        <f>ТТ_УТ!F4</f>
        <v>1232.4000000000001</v>
      </c>
      <c r="H4" s="30">
        <v>0</v>
      </c>
      <c r="I4" s="30">
        <v>0</v>
      </c>
      <c r="J4" s="30">
        <f>ЭЭ_УТ!F4</f>
        <v>75706.204799999992</v>
      </c>
      <c r="K4" s="30">
        <f>ТЭ_УТ!F4</f>
        <v>0</v>
      </c>
      <c r="L4" s="31">
        <f t="shared" si="0"/>
        <v>199927.08559999999</v>
      </c>
    </row>
    <row r="5" spans="1:12" x14ac:dyDescent="0.25">
      <c r="A5" s="7" t="s">
        <v>27</v>
      </c>
      <c r="B5" s="4" t="s">
        <v>17</v>
      </c>
      <c r="C5" s="30">
        <v>0</v>
      </c>
      <c r="D5" s="30">
        <v>0</v>
      </c>
      <c r="E5" s="30">
        <f>Нефтепродукты!F5</f>
        <v>0</v>
      </c>
      <c r="F5" s="30">
        <f>Газ_УТ!F5</f>
        <v>0</v>
      </c>
      <c r="G5" s="30">
        <f>ТТ_УТ!F5</f>
        <v>0</v>
      </c>
      <c r="H5" s="30">
        <v>0</v>
      </c>
      <c r="I5" s="30">
        <v>0</v>
      </c>
      <c r="J5" s="30">
        <f>ЭЭ_УТ!F5</f>
        <v>0</v>
      </c>
      <c r="K5" s="30">
        <f>ТЭ_УТ!F5</f>
        <v>0</v>
      </c>
      <c r="L5" s="31">
        <f t="shared" si="0"/>
        <v>0</v>
      </c>
    </row>
    <row r="6" spans="1:12" x14ac:dyDescent="0.25">
      <c r="A6" s="7" t="s">
        <v>2</v>
      </c>
      <c r="B6" s="4" t="s">
        <v>18</v>
      </c>
      <c r="C6" s="30">
        <v>0</v>
      </c>
      <c r="D6" s="30">
        <v>0</v>
      </c>
      <c r="E6" s="30">
        <f>Нефтепродукты!F6</f>
        <v>-90.4</v>
      </c>
      <c r="F6" s="30">
        <f>Газ_УТ!F6</f>
        <v>0</v>
      </c>
      <c r="G6" s="30">
        <f>ТТ_УТ!F6</f>
        <v>0</v>
      </c>
      <c r="H6" s="30">
        <v>0</v>
      </c>
      <c r="I6" s="30">
        <v>0</v>
      </c>
      <c r="J6" s="30">
        <f>ЭЭ_УТ!F6</f>
        <v>0</v>
      </c>
      <c r="K6" s="30">
        <f>ТЭ_УТ!F6</f>
        <v>0</v>
      </c>
      <c r="L6" s="31">
        <f t="shared" si="0"/>
        <v>-90.4</v>
      </c>
    </row>
    <row r="7" spans="1:12" s="5" customFormat="1" x14ac:dyDescent="0.25">
      <c r="A7" s="14" t="s">
        <v>28</v>
      </c>
      <c r="B7" s="15" t="s">
        <v>19</v>
      </c>
      <c r="C7" s="32">
        <f t="shared" ref="C7:L7" si="1">SUM(C3:C6)</f>
        <v>0</v>
      </c>
      <c r="D7" s="32">
        <f t="shared" si="1"/>
        <v>0</v>
      </c>
      <c r="E7" s="32">
        <f t="shared" si="1"/>
        <v>7238.2000000000007</v>
      </c>
      <c r="F7" s="32">
        <f t="shared" si="1"/>
        <v>115659.88079999998</v>
      </c>
      <c r="G7" s="32">
        <f t="shared" si="1"/>
        <v>1232.4000000000001</v>
      </c>
      <c r="H7" s="32">
        <f t="shared" si="1"/>
        <v>0</v>
      </c>
      <c r="I7" s="32">
        <f t="shared" si="1"/>
        <v>0</v>
      </c>
      <c r="J7" s="32">
        <f t="shared" si="1"/>
        <v>75706.204799999992</v>
      </c>
      <c r="K7" s="32">
        <f t="shared" si="1"/>
        <v>0</v>
      </c>
      <c r="L7" s="32">
        <f t="shared" si="1"/>
        <v>199836.6856</v>
      </c>
    </row>
    <row r="8" spans="1:12" x14ac:dyDescent="0.25">
      <c r="A8" s="7" t="s">
        <v>0</v>
      </c>
      <c r="B8" s="4" t="s">
        <v>20</v>
      </c>
      <c r="C8" s="41">
        <f>ROUND(C7+C9+C10+C14+C18+C19-C20,1)</f>
        <v>0</v>
      </c>
      <c r="D8" s="41">
        <f t="shared" ref="D8:L8" si="2">ROUND(D7+D9+D10+D14+D18+D19-D20,1)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</row>
    <row r="9" spans="1:12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f>Нефтепродукты!F9</f>
        <v>0</v>
      </c>
      <c r="F9" s="34">
        <f>Газ_УТ!F9</f>
        <v>0</v>
      </c>
      <c r="G9" s="34">
        <f>ТТ_УТ!F9</f>
        <v>0</v>
      </c>
      <c r="H9" s="34">
        <v>0</v>
      </c>
      <c r="I9" s="34">
        <v>0</v>
      </c>
      <c r="J9" s="34">
        <f>ЭЭ_УТ!F9</f>
        <v>0</v>
      </c>
      <c r="K9" s="34">
        <f>ТЭ_УТ!F9</f>
        <v>0</v>
      </c>
      <c r="L9" s="35">
        <f t="shared" si="0"/>
        <v>0</v>
      </c>
    </row>
    <row r="10" spans="1:12" x14ac:dyDescent="0.25">
      <c r="A10" s="18" t="s">
        <v>57</v>
      </c>
      <c r="B10" s="19" t="s">
        <v>22</v>
      </c>
      <c r="C10" s="36">
        <f t="shared" ref="C10:L10" si="3">SUM(C11:C13)</f>
        <v>0</v>
      </c>
      <c r="D10" s="36">
        <f t="shared" si="3"/>
        <v>0</v>
      </c>
      <c r="E10" s="36">
        <f t="shared" si="3"/>
        <v>0</v>
      </c>
      <c r="F10" s="36">
        <f t="shared" si="3"/>
        <v>-103433.01999999999</v>
      </c>
      <c r="G10" s="36">
        <f t="shared" si="3"/>
        <v>-1232.4000000000001</v>
      </c>
      <c r="H10" s="36">
        <f t="shared" si="3"/>
        <v>0</v>
      </c>
      <c r="I10" s="36">
        <f t="shared" si="3"/>
        <v>0</v>
      </c>
      <c r="J10" s="36">
        <f t="shared" si="3"/>
        <v>-3437.9607000000001</v>
      </c>
      <c r="K10" s="36">
        <f t="shared" si="3"/>
        <v>101671.8971</v>
      </c>
      <c r="L10" s="36">
        <f t="shared" si="3"/>
        <v>-6431.4835999999777</v>
      </c>
    </row>
    <row r="11" spans="1:12" x14ac:dyDescent="0.25">
      <c r="A11" s="20" t="s">
        <v>30</v>
      </c>
      <c r="B11" s="4" t="s">
        <v>31</v>
      </c>
      <c r="C11" s="30">
        <v>0</v>
      </c>
      <c r="D11" s="30">
        <v>0</v>
      </c>
      <c r="E11" s="30">
        <f>Нефтепродукты!F11</f>
        <v>0</v>
      </c>
      <c r="F11" s="30">
        <f>Газ_УТ!F11</f>
        <v>0</v>
      </c>
      <c r="G11" s="30">
        <f>ТТ_УТ!F11</f>
        <v>0</v>
      </c>
      <c r="H11" s="30">
        <v>0</v>
      </c>
      <c r="I11" s="30">
        <v>0</v>
      </c>
      <c r="J11" s="30">
        <f>ЭЭ_УТ!F11</f>
        <v>0</v>
      </c>
      <c r="K11" s="30">
        <f>ТЭ_УТ!F11</f>
        <v>0</v>
      </c>
      <c r="L11" s="31">
        <f t="shared" si="0"/>
        <v>0</v>
      </c>
    </row>
    <row r="12" spans="1:12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f>Нефтепродукты!F12</f>
        <v>0</v>
      </c>
      <c r="F12" s="30">
        <f>Газ_УТ!F12</f>
        <v>-103433.01999999999</v>
      </c>
      <c r="G12" s="30">
        <f>ТТ_УТ!F12</f>
        <v>-1232.4000000000001</v>
      </c>
      <c r="H12" s="30">
        <v>0</v>
      </c>
      <c r="I12" s="30">
        <v>0</v>
      </c>
      <c r="J12" s="30">
        <f>ЭЭ_УТ!F12</f>
        <v>-3437.9607000000001</v>
      </c>
      <c r="K12" s="30">
        <f>ТЭ_УТ!F12</f>
        <v>101671.8971</v>
      </c>
      <c r="L12" s="31">
        <f t="shared" si="0"/>
        <v>-6431.4835999999777</v>
      </c>
    </row>
    <row r="13" spans="1:12" x14ac:dyDescent="0.25">
      <c r="A13" s="20" t="s">
        <v>34</v>
      </c>
      <c r="B13" s="4" t="s">
        <v>35</v>
      </c>
      <c r="C13" s="30">
        <v>0</v>
      </c>
      <c r="D13" s="30">
        <v>0</v>
      </c>
      <c r="E13" s="30">
        <f>Нефтепродукты!F13</f>
        <v>0</v>
      </c>
      <c r="F13" s="30">
        <f>Газ_УТ!F13</f>
        <v>0</v>
      </c>
      <c r="G13" s="30">
        <f>ТТ_УТ!F13</f>
        <v>0</v>
      </c>
      <c r="H13" s="30">
        <v>0</v>
      </c>
      <c r="I13" s="30">
        <v>0</v>
      </c>
      <c r="J13" s="30">
        <f>ЭЭ_УТ!F13</f>
        <v>0</v>
      </c>
      <c r="K13" s="30">
        <f>ТЭ_УТ!F13</f>
        <v>0</v>
      </c>
      <c r="L13" s="31">
        <f t="shared" si="0"/>
        <v>0</v>
      </c>
    </row>
    <row r="14" spans="1:12" x14ac:dyDescent="0.25">
      <c r="A14" s="18" t="s">
        <v>67</v>
      </c>
      <c r="B14" s="19" t="s">
        <v>23</v>
      </c>
      <c r="C14" s="36">
        <f t="shared" ref="C14:L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</row>
    <row r="15" spans="1:12" x14ac:dyDescent="0.25">
      <c r="A15" s="20" t="s">
        <v>68</v>
      </c>
      <c r="B15" s="4" t="s">
        <v>36</v>
      </c>
      <c r="C15" s="30">
        <v>0</v>
      </c>
      <c r="D15" s="30">
        <v>0</v>
      </c>
      <c r="E15" s="30">
        <f>Нефтепродукты!F15</f>
        <v>0</v>
      </c>
      <c r="F15" s="30">
        <f>Газ_УТ!F15</f>
        <v>0</v>
      </c>
      <c r="G15" s="30">
        <f>ТТ_УТ!F15</f>
        <v>0</v>
      </c>
      <c r="H15" s="30">
        <v>0</v>
      </c>
      <c r="I15" s="30">
        <v>0</v>
      </c>
      <c r="J15" s="30">
        <f>ЭЭ_УТ!F15</f>
        <v>0</v>
      </c>
      <c r="K15" s="30">
        <f>ТЭ_УТ!F15</f>
        <v>0</v>
      </c>
      <c r="L15" s="31">
        <f t="shared" si="0"/>
        <v>0</v>
      </c>
    </row>
    <row r="16" spans="1:12" x14ac:dyDescent="0.25">
      <c r="A16" s="20" t="s">
        <v>37</v>
      </c>
      <c r="B16" s="4" t="s">
        <v>38</v>
      </c>
      <c r="C16" s="30">
        <v>0</v>
      </c>
      <c r="D16" s="30">
        <v>0</v>
      </c>
      <c r="E16" s="30">
        <f>Нефтепродукты!F16</f>
        <v>0</v>
      </c>
      <c r="F16" s="30">
        <f>Газ_УТ!F16</f>
        <v>0</v>
      </c>
      <c r="G16" s="30">
        <f>ТТ_УТ!F16</f>
        <v>0</v>
      </c>
      <c r="H16" s="30">
        <v>0</v>
      </c>
      <c r="I16" s="30">
        <v>0</v>
      </c>
      <c r="J16" s="30">
        <f>ЭЭ_УТ!F16</f>
        <v>0</v>
      </c>
      <c r="K16" s="30">
        <f>ТЭ_УТ!F16</f>
        <v>0</v>
      </c>
      <c r="L16" s="31">
        <f t="shared" si="0"/>
        <v>0</v>
      </c>
    </row>
    <row r="17" spans="1:12" x14ac:dyDescent="0.25">
      <c r="A17" s="20" t="s">
        <v>39</v>
      </c>
      <c r="B17" s="4" t="s">
        <v>40</v>
      </c>
      <c r="C17" s="30">
        <v>0</v>
      </c>
      <c r="D17" s="30">
        <v>0</v>
      </c>
      <c r="E17" s="30">
        <f>Нефтепродукты!F17</f>
        <v>0</v>
      </c>
      <c r="F17" s="30">
        <f>Газ_УТ!F17</f>
        <v>0</v>
      </c>
      <c r="G17" s="30">
        <f>ТТ_УТ!F17</f>
        <v>0</v>
      </c>
      <c r="H17" s="30">
        <v>0</v>
      </c>
      <c r="I17" s="30">
        <v>0</v>
      </c>
      <c r="J17" s="30">
        <f>ЭЭ_УТ!F17</f>
        <v>0</v>
      </c>
      <c r="K17" s="30">
        <f>ТЭ_УТ!F17</f>
        <v>0</v>
      </c>
      <c r="L17" s="31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f>Нефтепродукты!F18</f>
        <v>0</v>
      </c>
      <c r="F18" s="32">
        <f>Газ_УТ!F18</f>
        <v>0</v>
      </c>
      <c r="G18" s="32">
        <f>ТТ_УТ!F18</f>
        <v>0</v>
      </c>
      <c r="H18" s="32">
        <v>0</v>
      </c>
      <c r="I18" s="32">
        <v>0</v>
      </c>
      <c r="J18" s="32">
        <f>ЭЭ_УТ!F18</f>
        <v>-111.83160000000001</v>
      </c>
      <c r="K18" s="32">
        <f>ТЭ_УТ!F18</f>
        <v>-5482.1512000000002</v>
      </c>
      <c r="L18" s="33">
        <f t="shared" si="0"/>
        <v>-5593.9828000000007</v>
      </c>
    </row>
    <row r="19" spans="1:12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f>Нефтепродукты!F19</f>
        <v>0</v>
      </c>
      <c r="F19" s="37">
        <f>Газ_УТ!F19</f>
        <v>0</v>
      </c>
      <c r="G19" s="37">
        <f>ТТ_УТ!F19</f>
        <v>0</v>
      </c>
      <c r="H19" s="37">
        <v>0</v>
      </c>
      <c r="I19" s="37">
        <v>0</v>
      </c>
      <c r="J19" s="37">
        <f>ЭЭ_УТ!F19</f>
        <v>-2698.9151999999999</v>
      </c>
      <c r="K19" s="37">
        <f>ТЭ_УТ!F19</f>
        <v>-19714.762000000002</v>
      </c>
      <c r="L19" s="38">
        <f t="shared" si="0"/>
        <v>-22413.677200000002</v>
      </c>
    </row>
    <row r="20" spans="1:12" s="5" customFormat="1" x14ac:dyDescent="0.25">
      <c r="A20" s="14" t="s">
        <v>44</v>
      </c>
      <c r="B20" s="15" t="s">
        <v>45</v>
      </c>
      <c r="C20" s="32">
        <f>C21+C22+C26+C27+C33+C34+C35</f>
        <v>0</v>
      </c>
      <c r="D20" s="32">
        <f t="shared" ref="D20:L20" si="5">D21+D22+D26+D27+D33+D34+D35</f>
        <v>0</v>
      </c>
      <c r="E20" s="32">
        <f t="shared" si="5"/>
        <v>7238.2</v>
      </c>
      <c r="F20" s="32">
        <f t="shared" si="5"/>
        <v>12226.860799999999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69457.497300000003</v>
      </c>
      <c r="K20" s="32">
        <f t="shared" si="5"/>
        <v>76474.983899999992</v>
      </c>
      <c r="L20" s="32">
        <f t="shared" si="5"/>
        <v>165397.54200000002</v>
      </c>
    </row>
    <row r="21" spans="1:12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f>Нефтепродукты!F21</f>
        <v>0</v>
      </c>
      <c r="F21" s="30">
        <f>Газ_УТ!F21</f>
        <v>0</v>
      </c>
      <c r="G21" s="30">
        <f>ТТ_УТ!F21</f>
        <v>0</v>
      </c>
      <c r="H21" s="30">
        <v>0</v>
      </c>
      <c r="I21" s="30">
        <v>0</v>
      </c>
      <c r="J21" s="30">
        <f>ЭЭ_УТ!F21</f>
        <v>0</v>
      </c>
      <c r="K21" s="30">
        <f>ТЭ_УТ!F21</f>
        <v>0</v>
      </c>
      <c r="L21" s="31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30">
        <f>SUM(C23:C25)</f>
        <v>0</v>
      </c>
      <c r="D22" s="30">
        <f t="shared" ref="D22:L22" si="6">SUM(D23:D25)</f>
        <v>0</v>
      </c>
      <c r="E22" s="30">
        <f t="shared" si="6"/>
        <v>19</v>
      </c>
      <c r="F22" s="30">
        <f t="shared" si="6"/>
        <v>8201.4779999999992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63911.021399999998</v>
      </c>
      <c r="K22" s="30">
        <f t="shared" si="6"/>
        <v>27893.765439999999</v>
      </c>
      <c r="L22" s="30">
        <f t="shared" si="6"/>
        <v>100025.26484</v>
      </c>
    </row>
    <row r="23" spans="1:12" s="5" customFormat="1" x14ac:dyDescent="0.25">
      <c r="A23" s="20" t="s">
        <v>93</v>
      </c>
      <c r="B23" s="4" t="s">
        <v>66</v>
      </c>
      <c r="C23" s="30">
        <v>0</v>
      </c>
      <c r="D23" s="30">
        <v>0</v>
      </c>
      <c r="E23" s="30">
        <f>Нефтепродукты!F23</f>
        <v>0</v>
      </c>
      <c r="F23" s="30">
        <f>Газ_УТ!F23</f>
        <v>3463.8463999999994</v>
      </c>
      <c r="G23" s="30">
        <f>ТТ_УТ!F23</f>
        <v>0</v>
      </c>
      <c r="H23" s="30">
        <v>0</v>
      </c>
      <c r="I23" s="30">
        <v>0</v>
      </c>
      <c r="J23" s="30">
        <f>ЭЭ_УТ!F23</f>
        <v>44015.217899999996</v>
      </c>
      <c r="K23" s="30">
        <f>ТЭ_УТ!F23</f>
        <v>21695.793180000001</v>
      </c>
      <c r="L23" s="31">
        <f t="shared" si="0"/>
        <v>69174.857480000006</v>
      </c>
    </row>
    <row r="24" spans="1:12" s="5" customFormat="1" x14ac:dyDescent="0.25">
      <c r="A24" s="20" t="s">
        <v>94</v>
      </c>
      <c r="B24" s="4" t="s">
        <v>70</v>
      </c>
      <c r="C24" s="30">
        <v>0</v>
      </c>
      <c r="D24" s="30">
        <v>0</v>
      </c>
      <c r="E24" s="30">
        <f>Нефтепродукты!F24</f>
        <v>0</v>
      </c>
      <c r="F24" s="30">
        <f>Газ_УТ!F24</f>
        <v>4038.1922</v>
      </c>
      <c r="G24" s="30">
        <f>ТТ_УТ!F24</f>
        <v>0</v>
      </c>
      <c r="H24" s="30">
        <v>0</v>
      </c>
      <c r="I24" s="30">
        <v>0</v>
      </c>
      <c r="J24" s="30">
        <f>ЭЭ_УТ!F24</f>
        <v>11603.500199999999</v>
      </c>
      <c r="K24" s="30">
        <f>ТЭ_УТ!F24</f>
        <v>3242.4817200000002</v>
      </c>
      <c r="L24" s="31">
        <f t="shared" si="0"/>
        <v>18884.17412</v>
      </c>
    </row>
    <row r="25" spans="1:12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f>Нефтепродукты!F25</f>
        <v>19</v>
      </c>
      <c r="F25" s="30">
        <f>Газ_УТ!F25</f>
        <v>699.43939999999998</v>
      </c>
      <c r="G25" s="30">
        <f>ТТ_УТ!F25</f>
        <v>0</v>
      </c>
      <c r="H25" s="30">
        <v>0</v>
      </c>
      <c r="I25" s="30">
        <v>0</v>
      </c>
      <c r="J25" s="30">
        <f>ЭЭ_УТ!F25</f>
        <v>8292.3033000000014</v>
      </c>
      <c r="K25" s="30">
        <f>ТЭ_УТ!F25</f>
        <v>2955.4905400000002</v>
      </c>
      <c r="L25" s="31">
        <f t="shared" si="0"/>
        <v>11966.233240000001</v>
      </c>
    </row>
    <row r="26" spans="1:12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f>Нефтепродукты!F26</f>
        <v>0</v>
      </c>
      <c r="F26" s="30">
        <f>Газ_УТ!F26</f>
        <v>0</v>
      </c>
      <c r="G26" s="30">
        <f>ТТ_УТ!F26</f>
        <v>0</v>
      </c>
      <c r="H26" s="30">
        <v>0</v>
      </c>
      <c r="I26" s="30">
        <v>0</v>
      </c>
      <c r="J26" s="30">
        <f>ЭЭ_УТ!F26</f>
        <v>0</v>
      </c>
      <c r="K26" s="30">
        <f>ТЭ_УТ!F26</f>
        <v>0</v>
      </c>
      <c r="L26" s="31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30">
        <f>SUM(C28:C32)</f>
        <v>0</v>
      </c>
      <c r="D27" s="30">
        <f t="shared" ref="D27:L27" si="7">SUM(D28:D32)</f>
        <v>0</v>
      </c>
      <c r="E27" s="30">
        <f t="shared" si="7"/>
        <v>7219.2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99.116200000000006</v>
      </c>
      <c r="L27" s="30">
        <f t="shared" si="7"/>
        <v>7318.3162000000002</v>
      </c>
    </row>
    <row r="28" spans="1:12" s="5" customFormat="1" x14ac:dyDescent="0.25">
      <c r="A28" s="20" t="s">
        <v>53</v>
      </c>
      <c r="B28" s="4" t="s">
        <v>60</v>
      </c>
      <c r="C28" s="30">
        <v>0</v>
      </c>
      <c r="D28" s="30">
        <v>0</v>
      </c>
      <c r="E28" s="30">
        <f>Нефтепродукты!F28</f>
        <v>0</v>
      </c>
      <c r="F28" s="30">
        <f>Газ_УТ!F28</f>
        <v>0</v>
      </c>
      <c r="G28" s="30">
        <f>ТТ_УТ!F28</f>
        <v>0</v>
      </c>
      <c r="H28" s="30">
        <v>0</v>
      </c>
      <c r="I28" s="30">
        <v>0</v>
      </c>
      <c r="J28" s="30">
        <f>ЭЭ_УТ!F28</f>
        <v>0</v>
      </c>
      <c r="K28" s="30">
        <f>ТЭ_УТ!F28</f>
        <v>0</v>
      </c>
      <c r="L28" s="31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30">
        <v>0</v>
      </c>
      <c r="D29" s="30">
        <v>0</v>
      </c>
      <c r="E29" s="30">
        <f>Нефтепродукты!F29</f>
        <v>0</v>
      </c>
      <c r="F29" s="30">
        <f>Газ_УТ!F29</f>
        <v>0</v>
      </c>
      <c r="G29" s="30">
        <f>ТТ_УТ!F29</f>
        <v>0</v>
      </c>
      <c r="H29" s="30">
        <v>0</v>
      </c>
      <c r="I29" s="30">
        <v>0</v>
      </c>
      <c r="J29" s="30">
        <f>ЭЭ_УТ!F29</f>
        <v>0</v>
      </c>
      <c r="K29" s="30">
        <f>ТЭ_УТ!F29</f>
        <v>0</v>
      </c>
      <c r="L29" s="31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f>Нефтепродукты!F30</f>
        <v>7219.2</v>
      </c>
      <c r="F30" s="30">
        <f>Газ_УТ!F30</f>
        <v>0</v>
      </c>
      <c r="G30" s="30">
        <f>ТТ_УТ!F30</f>
        <v>0</v>
      </c>
      <c r="H30" s="30">
        <v>0</v>
      </c>
      <c r="I30" s="30">
        <v>0</v>
      </c>
      <c r="J30" s="30">
        <f>ЭЭ_УТ!F30</f>
        <v>0</v>
      </c>
      <c r="K30" s="30">
        <f>ТЭ_УТ!F30</f>
        <v>0</v>
      </c>
      <c r="L30" s="31">
        <f t="shared" si="0"/>
        <v>7219.2</v>
      </c>
    </row>
    <row r="31" spans="1:12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f>Нефтепродукты!F31</f>
        <v>0</v>
      </c>
      <c r="F31" s="30">
        <f>Газ_УТ!F31</f>
        <v>0</v>
      </c>
      <c r="G31" s="30">
        <f>ТТ_УТ!F31</f>
        <v>0</v>
      </c>
      <c r="H31" s="30">
        <v>0</v>
      </c>
      <c r="I31" s="30">
        <v>0</v>
      </c>
      <c r="J31" s="30">
        <f>ЭЭ_УТ!F31</f>
        <v>0</v>
      </c>
      <c r="K31" s="30">
        <f>ТЭ_УТ!F31</f>
        <v>99.116200000000006</v>
      </c>
      <c r="L31" s="31">
        <f t="shared" si="0"/>
        <v>99.116200000000006</v>
      </c>
    </row>
    <row r="32" spans="1:12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2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f>Нефтепродукты!F33</f>
        <v>0</v>
      </c>
      <c r="F33" s="30">
        <f>Газ_УТ!F33</f>
        <v>0</v>
      </c>
      <c r="G33" s="30">
        <f>ТТ_УТ!F33</f>
        <v>0</v>
      </c>
      <c r="H33" s="30">
        <v>0</v>
      </c>
      <c r="I33" s="30">
        <v>0</v>
      </c>
      <c r="J33" s="30">
        <f>ЭЭ_УТ!F33</f>
        <v>1841.9373000000001</v>
      </c>
      <c r="K33" s="30">
        <f>ТЭ_УТ!F33</f>
        <v>7962.9241800000009</v>
      </c>
      <c r="L33" s="31">
        <f t="shared" si="0"/>
        <v>9804.8614800000014</v>
      </c>
    </row>
    <row r="34" spans="1:12" s="5" customFormat="1" x14ac:dyDescent="0.25">
      <c r="A34" s="6" t="s">
        <v>1</v>
      </c>
      <c r="B34" s="4" t="s">
        <v>49</v>
      </c>
      <c r="C34" s="30">
        <v>0</v>
      </c>
      <c r="D34" s="30">
        <v>0</v>
      </c>
      <c r="E34" s="30">
        <f>Нефтепродукты!F34</f>
        <v>0</v>
      </c>
      <c r="F34" s="30">
        <f>Газ_УТ!F34</f>
        <v>4025.3827999999994</v>
      </c>
      <c r="G34" s="30">
        <f>ТТ_УТ!F34</f>
        <v>0</v>
      </c>
      <c r="H34" s="30">
        <v>0</v>
      </c>
      <c r="I34" s="30">
        <v>0</v>
      </c>
      <c r="J34" s="30">
        <f>ЭЭ_УТ!F34</f>
        <v>3704.5385999999999</v>
      </c>
      <c r="K34" s="30">
        <f>ТЭ_УТ!F34</f>
        <v>40519.178079999998</v>
      </c>
      <c r="L34" s="31">
        <f t="shared" si="0"/>
        <v>48249.099479999997</v>
      </c>
    </row>
    <row r="35" spans="1:12" s="28" customFormat="1" ht="30" x14ac:dyDescent="0.25">
      <c r="A35" s="27" t="s">
        <v>69</v>
      </c>
      <c r="B35" s="26" t="s">
        <v>65</v>
      </c>
      <c r="C35" s="33">
        <v>0</v>
      </c>
      <c r="D35" s="33">
        <v>0</v>
      </c>
      <c r="E35" s="33">
        <f>Нефтепродукты!F35</f>
        <v>0</v>
      </c>
      <c r="F35" s="33">
        <f>Газ_УТ!F35</f>
        <v>0</v>
      </c>
      <c r="G35" s="33">
        <f>ТТ_УТ!F35</f>
        <v>0</v>
      </c>
      <c r="H35" s="33">
        <v>0</v>
      </c>
      <c r="I35" s="33">
        <v>0</v>
      </c>
      <c r="J35" s="33">
        <f>ЭЭ_УТ!F35</f>
        <v>0</v>
      </c>
      <c r="K35" s="33">
        <f>ТЭ_УТ!F35</f>
        <v>0</v>
      </c>
      <c r="L35" s="33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105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30">
        <v>0</v>
      </c>
      <c r="D3" s="30">
        <v>0</v>
      </c>
      <c r="E3" s="30">
        <f>Нефтепродукты!G3</f>
        <v>0</v>
      </c>
      <c r="F3" s="30">
        <f>Газ_УТ!G3</f>
        <v>0</v>
      </c>
      <c r="G3" s="30">
        <f>ТТ_УТ!G3</f>
        <v>0</v>
      </c>
      <c r="H3" s="30">
        <v>0</v>
      </c>
      <c r="I3" s="30">
        <v>0</v>
      </c>
      <c r="J3" s="30">
        <f>ЭЭ_УТ!G3</f>
        <v>0</v>
      </c>
      <c r="K3" s="30">
        <f>ТЭ_УТ!G3</f>
        <v>0</v>
      </c>
      <c r="L3" s="31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30">
        <v>0</v>
      </c>
      <c r="D4" s="30">
        <v>0</v>
      </c>
      <c r="E4" s="30">
        <f>Нефтепродукты!G4</f>
        <v>7355.4</v>
      </c>
      <c r="F4" s="30">
        <f>Газ_УТ!G4</f>
        <v>116668.70759999998</v>
      </c>
      <c r="G4" s="30">
        <f>ТТ_УТ!G4</f>
        <v>1232.4000000000001</v>
      </c>
      <c r="H4" s="30">
        <v>0</v>
      </c>
      <c r="I4" s="30">
        <v>0</v>
      </c>
      <c r="J4" s="30">
        <f>ЭЭ_УТ!G4</f>
        <v>76560.132299999997</v>
      </c>
      <c r="K4" s="30">
        <f>ТЭ_УТ!G4</f>
        <v>0</v>
      </c>
      <c r="L4" s="31">
        <f t="shared" si="0"/>
        <v>201816.63989999995</v>
      </c>
    </row>
    <row r="5" spans="1:12" x14ac:dyDescent="0.25">
      <c r="A5" s="7" t="s">
        <v>27</v>
      </c>
      <c r="B5" s="4" t="s">
        <v>17</v>
      </c>
      <c r="C5" s="30">
        <v>0</v>
      </c>
      <c r="D5" s="30">
        <v>0</v>
      </c>
      <c r="E5" s="30">
        <f>Нефтепродукты!G5</f>
        <v>0</v>
      </c>
      <c r="F5" s="30">
        <f>Газ_УТ!G5</f>
        <v>0</v>
      </c>
      <c r="G5" s="30">
        <f>ТТ_УТ!G5</f>
        <v>0</v>
      </c>
      <c r="H5" s="30">
        <v>0</v>
      </c>
      <c r="I5" s="30">
        <v>0</v>
      </c>
      <c r="J5" s="30">
        <f>ЭЭ_УТ!G5</f>
        <v>0</v>
      </c>
      <c r="K5" s="30">
        <f>ТЭ_УТ!G5</f>
        <v>0</v>
      </c>
      <c r="L5" s="31">
        <f t="shared" si="0"/>
        <v>0</v>
      </c>
    </row>
    <row r="6" spans="1:12" x14ac:dyDescent="0.25">
      <c r="A6" s="7" t="s">
        <v>2</v>
      </c>
      <c r="B6" s="4" t="s">
        <v>18</v>
      </c>
      <c r="C6" s="30">
        <v>0</v>
      </c>
      <c r="D6" s="30">
        <v>0</v>
      </c>
      <c r="E6" s="30">
        <f>Нефтепродукты!G6</f>
        <v>-90.4</v>
      </c>
      <c r="F6" s="30">
        <f>Газ_УТ!G6</f>
        <v>0</v>
      </c>
      <c r="G6" s="30">
        <f>ТТ_УТ!G6</f>
        <v>0</v>
      </c>
      <c r="H6" s="30">
        <v>0</v>
      </c>
      <c r="I6" s="30">
        <v>0</v>
      </c>
      <c r="J6" s="30">
        <f>ЭЭ_УТ!G6</f>
        <v>0</v>
      </c>
      <c r="K6" s="30">
        <f>ТЭ_УТ!G6</f>
        <v>0</v>
      </c>
      <c r="L6" s="31">
        <f t="shared" si="0"/>
        <v>-90.4</v>
      </c>
    </row>
    <row r="7" spans="1:12" s="5" customFormat="1" x14ac:dyDescent="0.25">
      <c r="A7" s="14" t="s">
        <v>28</v>
      </c>
      <c r="B7" s="15" t="s">
        <v>19</v>
      </c>
      <c r="C7" s="32">
        <f t="shared" ref="C7:L7" si="1">SUM(C3:C6)</f>
        <v>0</v>
      </c>
      <c r="D7" s="32">
        <f t="shared" si="1"/>
        <v>0</v>
      </c>
      <c r="E7" s="32">
        <f t="shared" si="1"/>
        <v>7265</v>
      </c>
      <c r="F7" s="32">
        <f t="shared" si="1"/>
        <v>116668.70759999998</v>
      </c>
      <c r="G7" s="32">
        <f t="shared" si="1"/>
        <v>1232.4000000000001</v>
      </c>
      <c r="H7" s="32">
        <f t="shared" si="1"/>
        <v>0</v>
      </c>
      <c r="I7" s="32">
        <f t="shared" si="1"/>
        <v>0</v>
      </c>
      <c r="J7" s="32">
        <f t="shared" si="1"/>
        <v>76560.132299999997</v>
      </c>
      <c r="K7" s="32">
        <f t="shared" si="1"/>
        <v>0</v>
      </c>
      <c r="L7" s="32">
        <f t="shared" si="1"/>
        <v>201726.23989999996</v>
      </c>
    </row>
    <row r="8" spans="1:12" x14ac:dyDescent="0.25">
      <c r="A8" s="7" t="s">
        <v>0</v>
      </c>
      <c r="B8" s="4" t="s">
        <v>20</v>
      </c>
      <c r="C8" s="41">
        <f>ROUND(C7+C9+C10+C14+C18+C19-C20,1)</f>
        <v>0</v>
      </c>
      <c r="D8" s="41">
        <f t="shared" ref="D8:L8" si="2">ROUND(D7+D9+D10+D14+D18+D19-D20,1)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</row>
    <row r="9" spans="1:12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f>Нефтепродукты!G9</f>
        <v>0</v>
      </c>
      <c r="F9" s="34">
        <f>Газ_УТ!G9</f>
        <v>0</v>
      </c>
      <c r="G9" s="34">
        <f>ТТ_УТ!G9</f>
        <v>0</v>
      </c>
      <c r="H9" s="34">
        <v>0</v>
      </c>
      <c r="I9" s="34">
        <v>0</v>
      </c>
      <c r="J9" s="34">
        <f>ЭЭ_УТ!G9</f>
        <v>0</v>
      </c>
      <c r="K9" s="34">
        <f>ТЭ_УТ!G9</f>
        <v>0</v>
      </c>
      <c r="L9" s="35">
        <f t="shared" si="0"/>
        <v>0</v>
      </c>
    </row>
    <row r="10" spans="1:12" x14ac:dyDescent="0.25">
      <c r="A10" s="18" t="s">
        <v>57</v>
      </c>
      <c r="B10" s="19" t="s">
        <v>22</v>
      </c>
      <c r="C10" s="36">
        <f t="shared" ref="C10:L10" si="3">SUM(C11:C13)</f>
        <v>0</v>
      </c>
      <c r="D10" s="36">
        <f t="shared" si="3"/>
        <v>0</v>
      </c>
      <c r="E10" s="36">
        <f t="shared" si="3"/>
        <v>0</v>
      </c>
      <c r="F10" s="36">
        <f t="shared" si="3"/>
        <v>-104295.7504</v>
      </c>
      <c r="G10" s="36">
        <f t="shared" si="3"/>
        <v>-1232.4000000000001</v>
      </c>
      <c r="H10" s="36">
        <f t="shared" si="3"/>
        <v>0</v>
      </c>
      <c r="I10" s="36">
        <f t="shared" si="3"/>
        <v>0</v>
      </c>
      <c r="J10" s="36">
        <f t="shared" si="3"/>
        <v>-3466.6442999999999</v>
      </c>
      <c r="K10" s="36">
        <f t="shared" si="3"/>
        <v>102519.97216</v>
      </c>
      <c r="L10" s="36">
        <f t="shared" si="3"/>
        <v>-6474.8225399999938</v>
      </c>
    </row>
    <row r="11" spans="1:12" x14ac:dyDescent="0.25">
      <c r="A11" s="20" t="s">
        <v>30</v>
      </c>
      <c r="B11" s="4" t="s">
        <v>31</v>
      </c>
      <c r="C11" s="30">
        <v>0</v>
      </c>
      <c r="D11" s="30">
        <v>0</v>
      </c>
      <c r="E11" s="30">
        <f>Нефтепродукты!G11</f>
        <v>0</v>
      </c>
      <c r="F11" s="30">
        <f>Газ_УТ!G11</f>
        <v>0</v>
      </c>
      <c r="G11" s="30">
        <f>ТТ_УТ!G11</f>
        <v>0</v>
      </c>
      <c r="H11" s="30">
        <v>0</v>
      </c>
      <c r="I11" s="30">
        <v>0</v>
      </c>
      <c r="J11" s="30">
        <f>ЭЭ_УТ!G11</f>
        <v>0</v>
      </c>
      <c r="K11" s="30">
        <f>ТЭ_УТ!G11</f>
        <v>0</v>
      </c>
      <c r="L11" s="31">
        <f t="shared" si="0"/>
        <v>0</v>
      </c>
    </row>
    <row r="12" spans="1:12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f>Нефтепродукты!G12</f>
        <v>0</v>
      </c>
      <c r="F12" s="30">
        <f>Газ_УТ!G12</f>
        <v>-104295.7504</v>
      </c>
      <c r="G12" s="30">
        <f>ТТ_УТ!G12</f>
        <v>-1232.4000000000001</v>
      </c>
      <c r="H12" s="30">
        <v>0</v>
      </c>
      <c r="I12" s="30">
        <v>0</v>
      </c>
      <c r="J12" s="30">
        <f>ЭЭ_УТ!G12</f>
        <v>-3466.6442999999999</v>
      </c>
      <c r="K12" s="30">
        <f>ТЭ_УТ!G12</f>
        <v>102519.97216</v>
      </c>
      <c r="L12" s="31">
        <f t="shared" si="0"/>
        <v>-6474.8225399999938</v>
      </c>
    </row>
    <row r="13" spans="1:12" x14ac:dyDescent="0.25">
      <c r="A13" s="20" t="s">
        <v>34</v>
      </c>
      <c r="B13" s="4" t="s">
        <v>35</v>
      </c>
      <c r="C13" s="30">
        <v>0</v>
      </c>
      <c r="D13" s="30">
        <v>0</v>
      </c>
      <c r="E13" s="30">
        <f>Нефтепродукты!G13</f>
        <v>0</v>
      </c>
      <c r="F13" s="30">
        <f>Газ_УТ!G13</f>
        <v>0</v>
      </c>
      <c r="G13" s="30">
        <f>ТТ_УТ!G13</f>
        <v>0</v>
      </c>
      <c r="H13" s="30">
        <v>0</v>
      </c>
      <c r="I13" s="30">
        <v>0</v>
      </c>
      <c r="J13" s="30">
        <f>ЭЭ_УТ!G13</f>
        <v>0</v>
      </c>
      <c r="K13" s="30">
        <f>ТЭ_УТ!G13</f>
        <v>0</v>
      </c>
      <c r="L13" s="31">
        <f t="shared" si="0"/>
        <v>0</v>
      </c>
    </row>
    <row r="14" spans="1:12" x14ac:dyDescent="0.25">
      <c r="A14" s="18" t="s">
        <v>67</v>
      </c>
      <c r="B14" s="19" t="s">
        <v>23</v>
      </c>
      <c r="C14" s="36">
        <f t="shared" ref="C14:L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</row>
    <row r="15" spans="1:12" x14ac:dyDescent="0.25">
      <c r="A15" s="20" t="s">
        <v>68</v>
      </c>
      <c r="B15" s="4" t="s">
        <v>36</v>
      </c>
      <c r="C15" s="30">
        <v>0</v>
      </c>
      <c r="D15" s="30">
        <v>0</v>
      </c>
      <c r="E15" s="30">
        <f>Нефтепродукты!G15</f>
        <v>0</v>
      </c>
      <c r="F15" s="30">
        <f>Газ_УТ!G15</f>
        <v>0</v>
      </c>
      <c r="G15" s="30">
        <f>ТТ_УТ!G15</f>
        <v>0</v>
      </c>
      <c r="H15" s="30">
        <v>0</v>
      </c>
      <c r="I15" s="30">
        <v>0</v>
      </c>
      <c r="J15" s="30">
        <f>ЭЭ_УТ!G15</f>
        <v>0</v>
      </c>
      <c r="K15" s="30">
        <f>ТЭ_УТ!G15</f>
        <v>0</v>
      </c>
      <c r="L15" s="31">
        <f t="shared" si="0"/>
        <v>0</v>
      </c>
    </row>
    <row r="16" spans="1:12" x14ac:dyDescent="0.25">
      <c r="A16" s="20" t="s">
        <v>37</v>
      </c>
      <c r="B16" s="4" t="s">
        <v>38</v>
      </c>
      <c r="C16" s="30">
        <v>0</v>
      </c>
      <c r="D16" s="30">
        <v>0</v>
      </c>
      <c r="E16" s="30">
        <f>Нефтепродукты!G16</f>
        <v>0</v>
      </c>
      <c r="F16" s="30">
        <f>Газ_УТ!G16</f>
        <v>0</v>
      </c>
      <c r="G16" s="30">
        <f>ТТ_УТ!G16</f>
        <v>0</v>
      </c>
      <c r="H16" s="30">
        <v>0</v>
      </c>
      <c r="I16" s="30">
        <v>0</v>
      </c>
      <c r="J16" s="30">
        <f>ЭЭ_УТ!G16</f>
        <v>0</v>
      </c>
      <c r="K16" s="30">
        <f>ТЭ_УТ!G16</f>
        <v>0</v>
      </c>
      <c r="L16" s="31">
        <f t="shared" si="0"/>
        <v>0</v>
      </c>
    </row>
    <row r="17" spans="1:12" x14ac:dyDescent="0.25">
      <c r="A17" s="20" t="s">
        <v>39</v>
      </c>
      <c r="B17" s="4" t="s">
        <v>40</v>
      </c>
      <c r="C17" s="30">
        <v>0</v>
      </c>
      <c r="D17" s="30">
        <v>0</v>
      </c>
      <c r="E17" s="30">
        <f>Нефтепродукты!G17</f>
        <v>0</v>
      </c>
      <c r="F17" s="30">
        <f>Газ_УТ!G17</f>
        <v>0</v>
      </c>
      <c r="G17" s="30">
        <f>ТТ_УТ!G17</f>
        <v>0</v>
      </c>
      <c r="H17" s="30">
        <v>0</v>
      </c>
      <c r="I17" s="30">
        <v>0</v>
      </c>
      <c r="J17" s="30">
        <f>ЭЭ_УТ!G17</f>
        <v>0</v>
      </c>
      <c r="K17" s="30">
        <f>ТЭ_УТ!G17</f>
        <v>0</v>
      </c>
      <c r="L17" s="31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f>Нефтепродукты!G18</f>
        <v>0</v>
      </c>
      <c r="F18" s="32">
        <f>Газ_УТ!G18</f>
        <v>0</v>
      </c>
      <c r="G18" s="32">
        <f>ТТ_УТ!G18</f>
        <v>0</v>
      </c>
      <c r="H18" s="32">
        <v>0</v>
      </c>
      <c r="I18" s="32">
        <v>0</v>
      </c>
      <c r="J18" s="32">
        <f>ЭЭ_УТ!G18</f>
        <v>-113.17230000000001</v>
      </c>
      <c r="K18" s="32">
        <f>ТЭ_УТ!G18</f>
        <v>-5482.1512000000002</v>
      </c>
      <c r="L18" s="33">
        <f t="shared" si="0"/>
        <v>-5595.3235000000004</v>
      </c>
    </row>
    <row r="19" spans="1:12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f>Нефтепродукты!G19</f>
        <v>0</v>
      </c>
      <c r="F19" s="37">
        <f>Газ_УТ!G19</f>
        <v>0</v>
      </c>
      <c r="G19" s="37">
        <f>ТТ_УТ!G19</f>
        <v>0</v>
      </c>
      <c r="H19" s="37">
        <v>0</v>
      </c>
      <c r="I19" s="37">
        <v>0</v>
      </c>
      <c r="J19" s="37">
        <f>ЭЭ_УТ!G19</f>
        <v>-2731.3011000000001</v>
      </c>
      <c r="K19" s="37">
        <f>ТЭ_УТ!G19</f>
        <v>-19714.762000000002</v>
      </c>
      <c r="L19" s="38">
        <f t="shared" si="0"/>
        <v>-22446.063100000003</v>
      </c>
    </row>
    <row r="20" spans="1:12" s="5" customFormat="1" x14ac:dyDescent="0.25">
      <c r="A20" s="14" t="s">
        <v>44</v>
      </c>
      <c r="B20" s="15" t="s">
        <v>45</v>
      </c>
      <c r="C20" s="32">
        <f>C21+C22+C26+C27+C33+C34+C35</f>
        <v>0</v>
      </c>
      <c r="D20" s="32">
        <f t="shared" ref="D20:L20" si="5">D21+D22+D26+D27+D33+D34+D35</f>
        <v>0</v>
      </c>
      <c r="E20" s="32">
        <f t="shared" si="5"/>
        <v>7265</v>
      </c>
      <c r="F20" s="32">
        <f t="shared" si="5"/>
        <v>12372.957199999997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70249.014599999995</v>
      </c>
      <c r="K20" s="32">
        <f t="shared" si="5"/>
        <v>77323.058960000009</v>
      </c>
      <c r="L20" s="32">
        <f t="shared" si="5"/>
        <v>167210.03076000002</v>
      </c>
    </row>
    <row r="21" spans="1:12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f>Нефтепродукты!G21</f>
        <v>0</v>
      </c>
      <c r="F21" s="30">
        <f>Газ_УТ!G21</f>
        <v>0</v>
      </c>
      <c r="G21" s="30">
        <f>ТТ_УТ!G21</f>
        <v>0</v>
      </c>
      <c r="H21" s="30">
        <v>0</v>
      </c>
      <c r="I21" s="30">
        <v>0</v>
      </c>
      <c r="J21" s="30">
        <f>ЭЭ_УТ!G21</f>
        <v>0</v>
      </c>
      <c r="K21" s="30">
        <f>ТЭ_УТ!G21</f>
        <v>0</v>
      </c>
      <c r="L21" s="31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30">
        <f>SUM(C23:C25)</f>
        <v>0</v>
      </c>
      <c r="D22" s="30">
        <f t="shared" ref="D22:L22" si="6">SUM(D23:D25)</f>
        <v>0</v>
      </c>
      <c r="E22" s="30">
        <f t="shared" si="6"/>
        <v>19</v>
      </c>
      <c r="F22" s="30">
        <f t="shared" si="6"/>
        <v>8303.2607999999982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64635.983399999997</v>
      </c>
      <c r="K22" s="30">
        <f t="shared" si="6"/>
        <v>28148.361820000002</v>
      </c>
      <c r="L22" s="30">
        <f t="shared" si="6"/>
        <v>101106.60602000001</v>
      </c>
    </row>
    <row r="23" spans="1:12" s="5" customFormat="1" x14ac:dyDescent="0.25">
      <c r="A23" s="20" t="s">
        <v>93</v>
      </c>
      <c r="B23" s="4" t="s">
        <v>66</v>
      </c>
      <c r="C23" s="30">
        <v>0</v>
      </c>
      <c r="D23" s="30">
        <v>0</v>
      </c>
      <c r="E23" s="30">
        <f>Нефтепродукты!G23</f>
        <v>0</v>
      </c>
      <c r="F23" s="30">
        <f>Газ_УТ!G23</f>
        <v>3540.0103999999997</v>
      </c>
      <c r="G23" s="30">
        <f>ТТ_УТ!G23</f>
        <v>0</v>
      </c>
      <c r="H23" s="30">
        <v>0</v>
      </c>
      <c r="I23" s="30">
        <v>0</v>
      </c>
      <c r="J23" s="30">
        <f>ЭЭ_УТ!G23</f>
        <v>44543.404499999997</v>
      </c>
      <c r="K23" s="30">
        <f>ТЭ_УТ!G23</f>
        <v>21897.562260000002</v>
      </c>
      <c r="L23" s="31">
        <f t="shared" si="0"/>
        <v>69980.977159999995</v>
      </c>
    </row>
    <row r="24" spans="1:12" s="5" customFormat="1" x14ac:dyDescent="0.25">
      <c r="A24" s="20" t="s">
        <v>94</v>
      </c>
      <c r="B24" s="4" t="s">
        <v>70</v>
      </c>
      <c r="C24" s="30">
        <v>0</v>
      </c>
      <c r="D24" s="30">
        <v>0</v>
      </c>
      <c r="E24" s="30">
        <f>Нефтепродукты!G24</f>
        <v>0</v>
      </c>
      <c r="F24" s="30">
        <f>Газ_УТ!G24</f>
        <v>4062.4261999999999</v>
      </c>
      <c r="G24" s="30">
        <f>ТТ_УТ!G24</f>
        <v>0</v>
      </c>
      <c r="H24" s="30">
        <v>0</v>
      </c>
      <c r="I24" s="30">
        <v>0</v>
      </c>
      <c r="J24" s="30">
        <f>ЭЭ_УТ!G24</f>
        <v>11742.736199999999</v>
      </c>
      <c r="K24" s="30">
        <f>ТЭ_УТ!G24</f>
        <v>3271.6667600000001</v>
      </c>
      <c r="L24" s="31">
        <f t="shared" si="0"/>
        <v>19076.829160000001</v>
      </c>
    </row>
    <row r="25" spans="1:12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f>Нефтепродукты!G25</f>
        <v>19</v>
      </c>
      <c r="F25" s="30">
        <f>Газ_УТ!G25</f>
        <v>700.82419999999991</v>
      </c>
      <c r="G25" s="30">
        <f>ТТ_УТ!G25</f>
        <v>0</v>
      </c>
      <c r="H25" s="30">
        <v>0</v>
      </c>
      <c r="I25" s="30">
        <v>0</v>
      </c>
      <c r="J25" s="30">
        <f>ЭЭ_УТ!G25</f>
        <v>8349.8426999999992</v>
      </c>
      <c r="K25" s="30">
        <f>ТЭ_УТ!G25</f>
        <v>2979.1328000000003</v>
      </c>
      <c r="L25" s="31">
        <f t="shared" si="0"/>
        <v>12048.7997</v>
      </c>
    </row>
    <row r="26" spans="1:12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f>Нефтепродукты!G26</f>
        <v>0</v>
      </c>
      <c r="F26" s="30">
        <f>Газ_УТ!G26</f>
        <v>0</v>
      </c>
      <c r="G26" s="30">
        <f>ТТ_УТ!G26</f>
        <v>0</v>
      </c>
      <c r="H26" s="30">
        <v>0</v>
      </c>
      <c r="I26" s="30">
        <v>0</v>
      </c>
      <c r="J26" s="30">
        <f>ЭЭ_УТ!G26</f>
        <v>0</v>
      </c>
      <c r="K26" s="30">
        <f>ТЭ_УТ!G26</f>
        <v>0</v>
      </c>
      <c r="L26" s="31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30">
        <f>SUM(C28:C32)</f>
        <v>0</v>
      </c>
      <c r="D27" s="30">
        <f t="shared" ref="D27:L27" si="7">SUM(D28:D32)</f>
        <v>0</v>
      </c>
      <c r="E27" s="30">
        <f t="shared" si="7"/>
        <v>7246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104.31720000000001</v>
      </c>
      <c r="L27" s="30">
        <f t="shared" si="7"/>
        <v>7350.3172000000004</v>
      </c>
    </row>
    <row r="28" spans="1:12" s="5" customFormat="1" x14ac:dyDescent="0.25">
      <c r="A28" s="20" t="s">
        <v>53</v>
      </c>
      <c r="B28" s="4" t="s">
        <v>60</v>
      </c>
      <c r="C28" s="30">
        <v>0</v>
      </c>
      <c r="D28" s="30">
        <v>0</v>
      </c>
      <c r="E28" s="30">
        <f>Нефтепродукты!G28</f>
        <v>0</v>
      </c>
      <c r="F28" s="30">
        <f>Газ_УТ!G28</f>
        <v>0</v>
      </c>
      <c r="G28" s="30">
        <f>ТТ_УТ!G28</f>
        <v>0</v>
      </c>
      <c r="H28" s="30">
        <v>0</v>
      </c>
      <c r="I28" s="30">
        <v>0</v>
      </c>
      <c r="J28" s="30">
        <f>ЭЭ_УТ!G28</f>
        <v>0</v>
      </c>
      <c r="K28" s="30">
        <f>ТЭ_УТ!G28</f>
        <v>0</v>
      </c>
      <c r="L28" s="31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30">
        <v>0</v>
      </c>
      <c r="D29" s="30">
        <v>0</v>
      </c>
      <c r="E29" s="30">
        <f>Нефтепродукты!G29</f>
        <v>0</v>
      </c>
      <c r="F29" s="30">
        <f>Газ_УТ!G29</f>
        <v>0</v>
      </c>
      <c r="G29" s="30">
        <f>ТТ_УТ!G29</f>
        <v>0</v>
      </c>
      <c r="H29" s="30">
        <v>0</v>
      </c>
      <c r="I29" s="30">
        <v>0</v>
      </c>
      <c r="J29" s="30">
        <f>ЭЭ_УТ!G29</f>
        <v>0</v>
      </c>
      <c r="K29" s="30">
        <f>ТЭ_УТ!G29</f>
        <v>0</v>
      </c>
      <c r="L29" s="31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f>Нефтепродукты!G30</f>
        <v>7246</v>
      </c>
      <c r="F30" s="30">
        <f>Газ_УТ!G30</f>
        <v>0</v>
      </c>
      <c r="G30" s="30">
        <f>ТТ_УТ!G30</f>
        <v>0</v>
      </c>
      <c r="H30" s="30">
        <v>0</v>
      </c>
      <c r="I30" s="30">
        <v>0</v>
      </c>
      <c r="J30" s="30">
        <f>ЭЭ_УТ!G30</f>
        <v>0</v>
      </c>
      <c r="K30" s="30">
        <f>ТЭ_УТ!G30</f>
        <v>0</v>
      </c>
      <c r="L30" s="31">
        <f t="shared" si="0"/>
        <v>7246</v>
      </c>
    </row>
    <row r="31" spans="1:12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f>Нефтепродукты!G31</f>
        <v>0</v>
      </c>
      <c r="F31" s="30">
        <f>Газ_УТ!G31</f>
        <v>0</v>
      </c>
      <c r="G31" s="30">
        <f>ТТ_УТ!G31</f>
        <v>0</v>
      </c>
      <c r="H31" s="30">
        <v>0</v>
      </c>
      <c r="I31" s="30">
        <v>0</v>
      </c>
      <c r="J31" s="30">
        <f>ЭЭ_УТ!G31</f>
        <v>0</v>
      </c>
      <c r="K31" s="30">
        <f>ТЭ_УТ!G31</f>
        <v>104.31720000000001</v>
      </c>
      <c r="L31" s="31">
        <f t="shared" si="0"/>
        <v>104.31720000000001</v>
      </c>
    </row>
    <row r="32" spans="1:12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2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f>Нефтепродукты!G33</f>
        <v>0</v>
      </c>
      <c r="F33" s="30">
        <f>Газ_УТ!G33</f>
        <v>0</v>
      </c>
      <c r="G33" s="30">
        <f>ТТ_УТ!G33</f>
        <v>0</v>
      </c>
      <c r="H33" s="30">
        <v>0</v>
      </c>
      <c r="I33" s="30">
        <v>0</v>
      </c>
      <c r="J33" s="30">
        <f>ЭЭ_УТ!G33</f>
        <v>1864.0403999999999</v>
      </c>
      <c r="K33" s="30">
        <f>ТЭ_УТ!G33</f>
        <v>8263.0516000000007</v>
      </c>
      <c r="L33" s="31">
        <f t="shared" si="0"/>
        <v>10127.092000000001</v>
      </c>
    </row>
    <row r="34" spans="1:12" s="5" customFormat="1" x14ac:dyDescent="0.25">
      <c r="A34" s="6" t="s">
        <v>1</v>
      </c>
      <c r="B34" s="4" t="s">
        <v>49</v>
      </c>
      <c r="C34" s="30">
        <v>0</v>
      </c>
      <c r="D34" s="30">
        <v>0</v>
      </c>
      <c r="E34" s="30">
        <f>Нефтепродукты!G34</f>
        <v>0</v>
      </c>
      <c r="F34" s="30">
        <f>Газ_УТ!G34</f>
        <v>4069.6963999999998</v>
      </c>
      <c r="G34" s="30">
        <f>ТТ_УТ!G34</f>
        <v>0</v>
      </c>
      <c r="H34" s="30">
        <v>0</v>
      </c>
      <c r="I34" s="30">
        <v>0</v>
      </c>
      <c r="J34" s="30">
        <f>ЭЭ_УТ!G34</f>
        <v>3748.9907999999996</v>
      </c>
      <c r="K34" s="30">
        <f>ТЭ_УТ!G34</f>
        <v>40807.328340000007</v>
      </c>
      <c r="L34" s="31">
        <f t="shared" si="0"/>
        <v>48626.015540000008</v>
      </c>
    </row>
    <row r="35" spans="1:12" s="28" customFormat="1" ht="30" x14ac:dyDescent="0.25">
      <c r="A35" s="27" t="s">
        <v>69</v>
      </c>
      <c r="B35" s="26" t="s">
        <v>65</v>
      </c>
      <c r="C35" s="33">
        <v>0</v>
      </c>
      <c r="D35" s="33">
        <v>0</v>
      </c>
      <c r="E35" s="33">
        <f>Нефтепродукты!G35</f>
        <v>0</v>
      </c>
      <c r="F35" s="33">
        <f>Газ_УТ!G35</f>
        <v>0</v>
      </c>
      <c r="G35" s="33">
        <f>ТТ_УТ!G35</f>
        <v>0</v>
      </c>
      <c r="H35" s="33">
        <v>0</v>
      </c>
      <c r="I35" s="33">
        <v>0</v>
      </c>
      <c r="J35" s="33">
        <f>ЭЭ_УТ!G35</f>
        <v>0</v>
      </c>
      <c r="K35" s="33">
        <f>ТЭ_УТ!G35</f>
        <v>0</v>
      </c>
      <c r="L35" s="33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106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30">
        <v>0</v>
      </c>
      <c r="D3" s="30">
        <v>0</v>
      </c>
      <c r="E3" s="30">
        <f>Нефтепродукты!H3</f>
        <v>0</v>
      </c>
      <c r="F3" s="30">
        <f>Газ_УТ!H3</f>
        <v>0</v>
      </c>
      <c r="G3" s="30">
        <f>ТТ_УТ!H3</f>
        <v>0</v>
      </c>
      <c r="H3" s="30">
        <v>0</v>
      </c>
      <c r="I3" s="30">
        <v>0</v>
      </c>
      <c r="J3" s="30">
        <f>ЭЭ_УТ!H3</f>
        <v>0</v>
      </c>
      <c r="K3" s="30">
        <f>ТЭ_УТ!H3</f>
        <v>0</v>
      </c>
      <c r="L3" s="31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30">
        <v>0</v>
      </c>
      <c r="D4" s="30">
        <v>0</v>
      </c>
      <c r="E4" s="30">
        <f>Нефтепродукты!H4</f>
        <v>7384.4</v>
      </c>
      <c r="F4" s="30">
        <f>Газ_УТ!H4</f>
        <v>116833.84499999999</v>
      </c>
      <c r="G4" s="30">
        <f>ТТ_УТ!H4</f>
        <v>1232.4000000000001</v>
      </c>
      <c r="H4" s="30">
        <v>0</v>
      </c>
      <c r="I4" s="30">
        <v>0</v>
      </c>
      <c r="J4" s="30">
        <f>ЭЭ_УТ!H4</f>
        <v>77136.694799999997</v>
      </c>
      <c r="K4" s="30">
        <f>ТЭ_УТ!H4</f>
        <v>0</v>
      </c>
      <c r="L4" s="31">
        <f t="shared" si="0"/>
        <v>202587.33979999996</v>
      </c>
    </row>
    <row r="5" spans="1:12" x14ac:dyDescent="0.25">
      <c r="A5" s="7" t="s">
        <v>27</v>
      </c>
      <c r="B5" s="4" t="s">
        <v>17</v>
      </c>
      <c r="C5" s="30">
        <v>0</v>
      </c>
      <c r="D5" s="30">
        <v>0</v>
      </c>
      <c r="E5" s="30">
        <f>Нефтепродукты!H5</f>
        <v>0</v>
      </c>
      <c r="F5" s="30">
        <f>Газ_УТ!H5</f>
        <v>0</v>
      </c>
      <c r="G5" s="30">
        <f>ТТ_УТ!H5</f>
        <v>0</v>
      </c>
      <c r="H5" s="30">
        <v>0</v>
      </c>
      <c r="I5" s="30">
        <v>0</v>
      </c>
      <c r="J5" s="30">
        <f>ЭЭ_УТ!H5</f>
        <v>0</v>
      </c>
      <c r="K5" s="30">
        <f>ТЭ_УТ!H5</f>
        <v>0</v>
      </c>
      <c r="L5" s="31">
        <f t="shared" si="0"/>
        <v>0</v>
      </c>
    </row>
    <row r="6" spans="1:12" x14ac:dyDescent="0.25">
      <c r="A6" s="7" t="s">
        <v>2</v>
      </c>
      <c r="B6" s="4" t="s">
        <v>18</v>
      </c>
      <c r="C6" s="30">
        <v>0</v>
      </c>
      <c r="D6" s="30">
        <v>0</v>
      </c>
      <c r="E6" s="30">
        <f>Нефтепродукты!H6</f>
        <v>-104.9</v>
      </c>
      <c r="F6" s="30">
        <f>Газ_УТ!H6</f>
        <v>0</v>
      </c>
      <c r="G6" s="30">
        <f>ТТ_УТ!H6</f>
        <v>0</v>
      </c>
      <c r="H6" s="30">
        <v>0</v>
      </c>
      <c r="I6" s="30">
        <v>0</v>
      </c>
      <c r="J6" s="30">
        <f>ЭЭ_УТ!H6</f>
        <v>0</v>
      </c>
      <c r="K6" s="30">
        <f>ТЭ_УТ!H6</f>
        <v>0</v>
      </c>
      <c r="L6" s="31">
        <f t="shared" si="0"/>
        <v>-104.9</v>
      </c>
    </row>
    <row r="7" spans="1:12" s="5" customFormat="1" x14ac:dyDescent="0.25">
      <c r="A7" s="14" t="s">
        <v>28</v>
      </c>
      <c r="B7" s="15" t="s">
        <v>19</v>
      </c>
      <c r="C7" s="32">
        <f t="shared" ref="C7:L7" si="1">SUM(C3:C6)</f>
        <v>0</v>
      </c>
      <c r="D7" s="32">
        <f t="shared" si="1"/>
        <v>0</v>
      </c>
      <c r="E7" s="32">
        <f t="shared" si="1"/>
        <v>7279.5</v>
      </c>
      <c r="F7" s="32">
        <f t="shared" si="1"/>
        <v>116833.84499999999</v>
      </c>
      <c r="G7" s="32">
        <f t="shared" si="1"/>
        <v>1232.4000000000001</v>
      </c>
      <c r="H7" s="32">
        <f t="shared" si="1"/>
        <v>0</v>
      </c>
      <c r="I7" s="32">
        <f t="shared" si="1"/>
        <v>0</v>
      </c>
      <c r="J7" s="32">
        <f t="shared" si="1"/>
        <v>77136.694799999997</v>
      </c>
      <c r="K7" s="32">
        <f t="shared" si="1"/>
        <v>0</v>
      </c>
      <c r="L7" s="32">
        <f t="shared" si="1"/>
        <v>202482.43979999996</v>
      </c>
    </row>
    <row r="8" spans="1:12" x14ac:dyDescent="0.25">
      <c r="A8" s="7" t="s">
        <v>0</v>
      </c>
      <c r="B8" s="4" t="s">
        <v>20</v>
      </c>
      <c r="C8" s="41">
        <f>ROUND(C7+C9+C10+C14+C18+C19-C20,1)</f>
        <v>0</v>
      </c>
      <c r="D8" s="41">
        <f t="shared" ref="D8:L8" si="2">ROUND(D7+D9+D10+D14+D18+D19-D20,1)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</row>
    <row r="9" spans="1:12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f>Нефтепродукты!H9</f>
        <v>0</v>
      </c>
      <c r="F9" s="34">
        <f>Газ_УТ!H9</f>
        <v>0</v>
      </c>
      <c r="G9" s="34">
        <f>ТТ_УТ!H9</f>
        <v>0</v>
      </c>
      <c r="H9" s="34">
        <v>0</v>
      </c>
      <c r="I9" s="34">
        <v>0</v>
      </c>
      <c r="J9" s="34">
        <f>ЭЭ_УТ!H9</f>
        <v>0</v>
      </c>
      <c r="K9" s="34">
        <f>ТЭ_УТ!H9</f>
        <v>0</v>
      </c>
      <c r="L9" s="35">
        <f t="shared" si="0"/>
        <v>0</v>
      </c>
    </row>
    <row r="10" spans="1:12" x14ac:dyDescent="0.25">
      <c r="A10" s="18" t="s">
        <v>57</v>
      </c>
      <c r="B10" s="19" t="s">
        <v>22</v>
      </c>
      <c r="C10" s="36">
        <f t="shared" ref="C10:L10" si="3">SUM(C11:C13)</f>
        <v>0</v>
      </c>
      <c r="D10" s="36">
        <f t="shared" si="3"/>
        <v>0</v>
      </c>
      <c r="E10" s="36">
        <f t="shared" si="3"/>
        <v>0</v>
      </c>
      <c r="F10" s="36">
        <f t="shared" si="3"/>
        <v>-104312.4834</v>
      </c>
      <c r="G10" s="36">
        <f t="shared" si="3"/>
        <v>-1232.4000000000001</v>
      </c>
      <c r="H10" s="36">
        <f t="shared" si="3"/>
        <v>0</v>
      </c>
      <c r="I10" s="36">
        <f t="shared" si="3"/>
        <v>0</v>
      </c>
      <c r="J10" s="36">
        <f t="shared" si="3"/>
        <v>-3467.1977999999999</v>
      </c>
      <c r="K10" s="36">
        <f t="shared" si="3"/>
        <v>102536.36274000001</v>
      </c>
      <c r="L10" s="36">
        <f t="shared" si="3"/>
        <v>-6475.7184599999746</v>
      </c>
    </row>
    <row r="11" spans="1:12" x14ac:dyDescent="0.25">
      <c r="A11" s="20" t="s">
        <v>30</v>
      </c>
      <c r="B11" s="4" t="s">
        <v>31</v>
      </c>
      <c r="C11" s="30">
        <v>0</v>
      </c>
      <c r="D11" s="30">
        <v>0</v>
      </c>
      <c r="E11" s="30">
        <f>Нефтепродукты!H11</f>
        <v>0</v>
      </c>
      <c r="F11" s="30">
        <f>Газ_УТ!H11</f>
        <v>0</v>
      </c>
      <c r="G11" s="30">
        <f>ТТ_УТ!H11</f>
        <v>0</v>
      </c>
      <c r="H11" s="30">
        <v>0</v>
      </c>
      <c r="I11" s="30">
        <v>0</v>
      </c>
      <c r="J11" s="30">
        <f>ЭЭ_УТ!H11</f>
        <v>0</v>
      </c>
      <c r="K11" s="30">
        <f>ТЭ_УТ!H11</f>
        <v>0</v>
      </c>
      <c r="L11" s="31">
        <f t="shared" si="0"/>
        <v>0</v>
      </c>
    </row>
    <row r="12" spans="1:12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f>Нефтепродукты!H12</f>
        <v>0</v>
      </c>
      <c r="F12" s="30">
        <f>Газ_УТ!H12</f>
        <v>-104312.4834</v>
      </c>
      <c r="G12" s="30">
        <f>ТТ_УТ!H12</f>
        <v>-1232.4000000000001</v>
      </c>
      <c r="H12" s="30">
        <v>0</v>
      </c>
      <c r="I12" s="30">
        <v>0</v>
      </c>
      <c r="J12" s="30">
        <f>ЭЭ_УТ!H12</f>
        <v>-3467.1977999999999</v>
      </c>
      <c r="K12" s="30">
        <f>ТЭ_УТ!H12</f>
        <v>102536.36274000001</v>
      </c>
      <c r="L12" s="31">
        <f t="shared" si="0"/>
        <v>-6475.7184599999746</v>
      </c>
    </row>
    <row r="13" spans="1:12" x14ac:dyDescent="0.25">
      <c r="A13" s="20" t="s">
        <v>34</v>
      </c>
      <c r="B13" s="4" t="s">
        <v>35</v>
      </c>
      <c r="C13" s="30">
        <v>0</v>
      </c>
      <c r="D13" s="30">
        <v>0</v>
      </c>
      <c r="E13" s="30">
        <f>Нефтепродукты!H13</f>
        <v>0</v>
      </c>
      <c r="F13" s="30">
        <f>Газ_УТ!H13</f>
        <v>0</v>
      </c>
      <c r="G13" s="30">
        <f>ТТ_УТ!H13</f>
        <v>0</v>
      </c>
      <c r="H13" s="30">
        <v>0</v>
      </c>
      <c r="I13" s="30">
        <v>0</v>
      </c>
      <c r="J13" s="30">
        <f>ЭЭ_УТ!H13</f>
        <v>0</v>
      </c>
      <c r="K13" s="30">
        <f>ТЭ_УТ!H13</f>
        <v>0</v>
      </c>
      <c r="L13" s="31">
        <f t="shared" si="0"/>
        <v>0</v>
      </c>
    </row>
    <row r="14" spans="1:12" x14ac:dyDescent="0.25">
      <c r="A14" s="18" t="s">
        <v>67</v>
      </c>
      <c r="B14" s="19" t="s">
        <v>23</v>
      </c>
      <c r="C14" s="36">
        <f t="shared" ref="C14:L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</row>
    <row r="15" spans="1:12" x14ac:dyDescent="0.25">
      <c r="A15" s="20" t="s">
        <v>68</v>
      </c>
      <c r="B15" s="4" t="s">
        <v>36</v>
      </c>
      <c r="C15" s="30">
        <v>0</v>
      </c>
      <c r="D15" s="30">
        <v>0</v>
      </c>
      <c r="E15" s="30">
        <f>Нефтепродукты!H15</f>
        <v>0</v>
      </c>
      <c r="F15" s="30">
        <f>Газ_УТ!H15</f>
        <v>0</v>
      </c>
      <c r="G15" s="30">
        <f>ТТ_УТ!H15</f>
        <v>0</v>
      </c>
      <c r="H15" s="30">
        <v>0</v>
      </c>
      <c r="I15" s="30">
        <v>0</v>
      </c>
      <c r="J15" s="30">
        <f>ЭЭ_УТ!H15</f>
        <v>0</v>
      </c>
      <c r="K15" s="30">
        <f>ТЭ_УТ!H15</f>
        <v>0</v>
      </c>
      <c r="L15" s="31">
        <f t="shared" si="0"/>
        <v>0</v>
      </c>
    </row>
    <row r="16" spans="1:12" x14ac:dyDescent="0.25">
      <c r="A16" s="20" t="s">
        <v>37</v>
      </c>
      <c r="B16" s="4" t="s">
        <v>38</v>
      </c>
      <c r="C16" s="30">
        <v>0</v>
      </c>
      <c r="D16" s="30">
        <v>0</v>
      </c>
      <c r="E16" s="30">
        <f>Нефтепродукты!H16</f>
        <v>0</v>
      </c>
      <c r="F16" s="30">
        <f>Газ_УТ!H16</f>
        <v>0</v>
      </c>
      <c r="G16" s="30">
        <f>ТТ_УТ!H16</f>
        <v>0</v>
      </c>
      <c r="H16" s="30">
        <v>0</v>
      </c>
      <c r="I16" s="30">
        <v>0</v>
      </c>
      <c r="J16" s="30">
        <f>ЭЭ_УТ!H16</f>
        <v>0</v>
      </c>
      <c r="K16" s="30">
        <f>ТЭ_УТ!H16</f>
        <v>0</v>
      </c>
      <c r="L16" s="31">
        <f t="shared" si="0"/>
        <v>0</v>
      </c>
    </row>
    <row r="17" spans="1:12" x14ac:dyDescent="0.25">
      <c r="A17" s="20" t="s">
        <v>39</v>
      </c>
      <c r="B17" s="4" t="s">
        <v>40</v>
      </c>
      <c r="C17" s="30">
        <v>0</v>
      </c>
      <c r="D17" s="30">
        <v>0</v>
      </c>
      <c r="E17" s="30">
        <f>Нефтепродукты!H17</f>
        <v>0</v>
      </c>
      <c r="F17" s="30">
        <f>Газ_УТ!H17</f>
        <v>0</v>
      </c>
      <c r="G17" s="30">
        <f>ТТ_УТ!H17</f>
        <v>0</v>
      </c>
      <c r="H17" s="30">
        <v>0</v>
      </c>
      <c r="I17" s="30">
        <v>0</v>
      </c>
      <c r="J17" s="30">
        <f>ЭЭ_УТ!H17</f>
        <v>0</v>
      </c>
      <c r="K17" s="30">
        <f>ТЭ_УТ!H17</f>
        <v>0</v>
      </c>
      <c r="L17" s="31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f>Нефтепродукты!H18</f>
        <v>0</v>
      </c>
      <c r="F18" s="32">
        <f>Газ_УТ!H18</f>
        <v>0</v>
      </c>
      <c r="G18" s="32">
        <f>ТТ_УТ!H18</f>
        <v>0</v>
      </c>
      <c r="H18" s="32">
        <v>0</v>
      </c>
      <c r="I18" s="32">
        <v>0</v>
      </c>
      <c r="J18" s="32">
        <f>ЭЭ_УТ!H18</f>
        <v>-109.71599999999999</v>
      </c>
      <c r="K18" s="32">
        <f>ТЭ_УТ!H18</f>
        <v>-5482.1512000000002</v>
      </c>
      <c r="L18" s="33">
        <f t="shared" si="0"/>
        <v>-5591.8672000000006</v>
      </c>
    </row>
    <row r="19" spans="1:12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f>Нефтепродукты!H19</f>
        <v>0</v>
      </c>
      <c r="F19" s="37">
        <f>Газ_УТ!H19</f>
        <v>0</v>
      </c>
      <c r="G19" s="37">
        <f>ТТ_УТ!H19</f>
        <v>0</v>
      </c>
      <c r="H19" s="37">
        <v>0</v>
      </c>
      <c r="I19" s="37">
        <v>0</v>
      </c>
      <c r="J19" s="37">
        <f>ЭЭ_УТ!H19</f>
        <v>-2647.7840999999999</v>
      </c>
      <c r="K19" s="37">
        <f>ТЭ_УТ!H19</f>
        <v>-19185.820300000003</v>
      </c>
      <c r="L19" s="38">
        <f t="shared" si="0"/>
        <v>-21833.604400000004</v>
      </c>
    </row>
    <row r="20" spans="1:12" s="5" customFormat="1" x14ac:dyDescent="0.25">
      <c r="A20" s="14" t="s">
        <v>44</v>
      </c>
      <c r="B20" s="15" t="s">
        <v>45</v>
      </c>
      <c r="C20" s="32">
        <f>C21+C22+C26+C27+C33+C34+C35</f>
        <v>0</v>
      </c>
      <c r="D20" s="32">
        <f t="shared" ref="D20:L20" si="5">D21+D22+D26+D27+D33+D34+D35</f>
        <v>0</v>
      </c>
      <c r="E20" s="32">
        <f t="shared" si="5"/>
        <v>7279.5</v>
      </c>
      <c r="F20" s="32">
        <f t="shared" si="5"/>
        <v>12521.3616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70911.996900000013</v>
      </c>
      <c r="K20" s="32">
        <f t="shared" si="5"/>
        <v>77868.391239999997</v>
      </c>
      <c r="L20" s="32">
        <f t="shared" si="5"/>
        <v>168581.24974</v>
      </c>
    </row>
    <row r="21" spans="1:12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f>Нефтепродукты!H21</f>
        <v>0</v>
      </c>
      <c r="F21" s="30">
        <f>Газ_УТ!H21</f>
        <v>0</v>
      </c>
      <c r="G21" s="30">
        <f>ТТ_УТ!H21</f>
        <v>0</v>
      </c>
      <c r="H21" s="30">
        <v>0</v>
      </c>
      <c r="I21" s="30">
        <v>0</v>
      </c>
      <c r="J21" s="30">
        <f>ЭЭ_УТ!H21</f>
        <v>0</v>
      </c>
      <c r="K21" s="30">
        <f>ТЭ_УТ!H21</f>
        <v>0</v>
      </c>
      <c r="L21" s="31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30">
        <f>SUM(C23:C25)</f>
        <v>0</v>
      </c>
      <c r="D22" s="30">
        <f t="shared" ref="D22:L22" si="6">SUM(D23:D25)</f>
        <v>0</v>
      </c>
      <c r="E22" s="30">
        <f t="shared" si="6"/>
        <v>19.399999999999999</v>
      </c>
      <c r="F22" s="30">
        <f t="shared" si="6"/>
        <v>8406.89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65231.598600000005</v>
      </c>
      <c r="K22" s="30">
        <f t="shared" si="6"/>
        <v>28405.276360000003</v>
      </c>
      <c r="L22" s="30">
        <f t="shared" si="6"/>
        <v>102063.16496000001</v>
      </c>
    </row>
    <row r="23" spans="1:12" s="5" customFormat="1" x14ac:dyDescent="0.25">
      <c r="A23" s="20" t="s">
        <v>93</v>
      </c>
      <c r="B23" s="4" t="s">
        <v>66</v>
      </c>
      <c r="C23" s="30">
        <v>0</v>
      </c>
      <c r="D23" s="30">
        <v>0</v>
      </c>
      <c r="E23" s="30">
        <f>Нефтепродукты!H23</f>
        <v>0</v>
      </c>
      <c r="F23" s="30">
        <f>Газ_УТ!H23</f>
        <v>3617.9053999999996</v>
      </c>
      <c r="G23" s="30">
        <f>ТТ_УТ!H23</f>
        <v>0</v>
      </c>
      <c r="H23" s="30">
        <v>0</v>
      </c>
      <c r="I23" s="30">
        <v>0</v>
      </c>
      <c r="J23" s="30">
        <f>ЭЭ_УТ!H23</f>
        <v>45077.925600000002</v>
      </c>
      <c r="K23" s="30">
        <f>ТЭ_УТ!H23</f>
        <v>22101.203700000002</v>
      </c>
      <c r="L23" s="31">
        <f t="shared" si="0"/>
        <v>70797.034700000004</v>
      </c>
    </row>
    <row r="24" spans="1:12" s="5" customFormat="1" x14ac:dyDescent="0.25">
      <c r="A24" s="20" t="s">
        <v>94</v>
      </c>
      <c r="B24" s="4" t="s">
        <v>70</v>
      </c>
      <c r="C24" s="30">
        <v>0</v>
      </c>
      <c r="D24" s="30">
        <v>0</v>
      </c>
      <c r="E24" s="30">
        <f>Нефтепродукты!H24</f>
        <v>0</v>
      </c>
      <c r="F24" s="30">
        <f>Газ_УТ!H24</f>
        <v>4086.7755999999999</v>
      </c>
      <c r="G24" s="30">
        <f>ТТ_УТ!H24</f>
        <v>0</v>
      </c>
      <c r="H24" s="30">
        <v>0</v>
      </c>
      <c r="I24" s="30">
        <v>0</v>
      </c>
      <c r="J24" s="30">
        <f>ЭЭ_УТ!H24</f>
        <v>11883.645</v>
      </c>
      <c r="K24" s="30">
        <f>ТЭ_УТ!H24</f>
        <v>3301.1044200000001</v>
      </c>
      <c r="L24" s="31">
        <f t="shared" si="0"/>
        <v>19271.525020000001</v>
      </c>
    </row>
    <row r="25" spans="1:12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f>Нефтепродукты!H25</f>
        <v>19.399999999999999</v>
      </c>
      <c r="F25" s="30">
        <f>Газ_УТ!H25</f>
        <v>702.20899999999995</v>
      </c>
      <c r="G25" s="30">
        <f>ТТ_УТ!H25</f>
        <v>0</v>
      </c>
      <c r="H25" s="30">
        <v>0</v>
      </c>
      <c r="I25" s="30">
        <v>0</v>
      </c>
      <c r="J25" s="30">
        <f>ЭЭ_УТ!H25</f>
        <v>8270.0280000000002</v>
      </c>
      <c r="K25" s="30">
        <f>ТЭ_УТ!H25</f>
        <v>3002.9682400000006</v>
      </c>
      <c r="L25" s="31">
        <f t="shared" si="0"/>
        <v>11994.605240000001</v>
      </c>
    </row>
    <row r="26" spans="1:12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f>Нефтепродукты!H26</f>
        <v>0</v>
      </c>
      <c r="F26" s="30">
        <f>Газ_УТ!H26</f>
        <v>0</v>
      </c>
      <c r="G26" s="30">
        <f>ТТ_УТ!H26</f>
        <v>0</v>
      </c>
      <c r="H26" s="30">
        <v>0</v>
      </c>
      <c r="I26" s="30">
        <v>0</v>
      </c>
      <c r="J26" s="30">
        <f>ЭЭ_УТ!H26</f>
        <v>0</v>
      </c>
      <c r="K26" s="30">
        <f>ТЭ_УТ!H26</f>
        <v>0</v>
      </c>
      <c r="L26" s="31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30">
        <f>SUM(C28:C32)</f>
        <v>0</v>
      </c>
      <c r="D27" s="30">
        <f t="shared" ref="D27:L27" si="7">SUM(D28:D32)</f>
        <v>0</v>
      </c>
      <c r="E27" s="30">
        <f t="shared" si="7"/>
        <v>7260.1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106.79882000000002</v>
      </c>
      <c r="L27" s="30">
        <f t="shared" si="7"/>
        <v>7366.8988200000003</v>
      </c>
    </row>
    <row r="28" spans="1:12" s="5" customFormat="1" x14ac:dyDescent="0.25">
      <c r="A28" s="20" t="s">
        <v>53</v>
      </c>
      <c r="B28" s="4" t="s">
        <v>60</v>
      </c>
      <c r="C28" s="30">
        <v>0</v>
      </c>
      <c r="D28" s="30">
        <v>0</v>
      </c>
      <c r="E28" s="30">
        <f>Нефтепродукты!H28</f>
        <v>0</v>
      </c>
      <c r="F28" s="30">
        <f>Газ_УТ!H28</f>
        <v>0</v>
      </c>
      <c r="G28" s="30">
        <f>ТТ_УТ!H28</f>
        <v>0</v>
      </c>
      <c r="H28" s="30">
        <v>0</v>
      </c>
      <c r="I28" s="30">
        <v>0</v>
      </c>
      <c r="J28" s="30">
        <f>ЭЭ_УТ!H28</f>
        <v>0</v>
      </c>
      <c r="K28" s="30">
        <f>ТЭ_УТ!H28</f>
        <v>0</v>
      </c>
      <c r="L28" s="31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30">
        <v>0</v>
      </c>
      <c r="D29" s="30">
        <v>0</v>
      </c>
      <c r="E29" s="30">
        <f>Нефтепродукты!H29</f>
        <v>0</v>
      </c>
      <c r="F29" s="30">
        <f>Газ_УТ!H29</f>
        <v>0</v>
      </c>
      <c r="G29" s="30">
        <f>ТТ_УТ!H29</f>
        <v>0</v>
      </c>
      <c r="H29" s="30">
        <v>0</v>
      </c>
      <c r="I29" s="30">
        <v>0</v>
      </c>
      <c r="J29" s="30">
        <f>ЭЭ_УТ!H29</f>
        <v>0</v>
      </c>
      <c r="K29" s="30">
        <f>ТЭ_УТ!H29</f>
        <v>0</v>
      </c>
      <c r="L29" s="31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f>Нефтепродукты!H30</f>
        <v>7260.1</v>
      </c>
      <c r="F30" s="30">
        <f>Газ_УТ!H30</f>
        <v>0</v>
      </c>
      <c r="G30" s="30">
        <f>ТТ_УТ!H30</f>
        <v>0</v>
      </c>
      <c r="H30" s="30">
        <v>0</v>
      </c>
      <c r="I30" s="30">
        <v>0</v>
      </c>
      <c r="J30" s="30">
        <f>ЭЭ_УТ!H30</f>
        <v>0</v>
      </c>
      <c r="K30" s="30">
        <f>ТЭ_УТ!H30</f>
        <v>0</v>
      </c>
      <c r="L30" s="31">
        <f t="shared" si="0"/>
        <v>7260.1</v>
      </c>
    </row>
    <row r="31" spans="1:12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f>Нефтепродукты!H31</f>
        <v>0</v>
      </c>
      <c r="F31" s="30">
        <f>Газ_УТ!H31</f>
        <v>0</v>
      </c>
      <c r="G31" s="30">
        <f>ТТ_УТ!H31</f>
        <v>0</v>
      </c>
      <c r="H31" s="30">
        <v>0</v>
      </c>
      <c r="I31" s="30">
        <v>0</v>
      </c>
      <c r="J31" s="30">
        <f>ЭЭ_УТ!H31</f>
        <v>0</v>
      </c>
      <c r="K31" s="30">
        <f>ТЭ_УТ!H31</f>
        <v>106.79882000000002</v>
      </c>
      <c r="L31" s="31">
        <f t="shared" si="0"/>
        <v>106.79882000000002</v>
      </c>
    </row>
    <row r="32" spans="1:12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2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f>Нефтепродукты!H33</f>
        <v>0</v>
      </c>
      <c r="F33" s="30">
        <f>Газ_УТ!H33</f>
        <v>0</v>
      </c>
      <c r="G33" s="30">
        <f>ТТ_УТ!H33</f>
        <v>0</v>
      </c>
      <c r="H33" s="30">
        <v>0</v>
      </c>
      <c r="I33" s="30">
        <v>0</v>
      </c>
      <c r="J33" s="30">
        <f>ЭЭ_УТ!H33</f>
        <v>1886.4141</v>
      </c>
      <c r="K33" s="30">
        <f>ТЭ_УТ!H33</f>
        <v>8329.0151400000013</v>
      </c>
      <c r="L33" s="31">
        <f t="shared" si="0"/>
        <v>10215.429240000001</v>
      </c>
    </row>
    <row r="34" spans="1:12" s="5" customFormat="1" x14ac:dyDescent="0.25">
      <c r="A34" s="6" t="s">
        <v>1</v>
      </c>
      <c r="B34" s="4" t="s">
        <v>49</v>
      </c>
      <c r="C34" s="30">
        <v>0</v>
      </c>
      <c r="D34" s="30">
        <v>0</v>
      </c>
      <c r="E34" s="30">
        <f>Нефтепродукты!H34</f>
        <v>0</v>
      </c>
      <c r="F34" s="30">
        <f>Газ_УТ!H34</f>
        <v>4114.4715999999999</v>
      </c>
      <c r="G34" s="30">
        <f>ТТ_УТ!H34</f>
        <v>0</v>
      </c>
      <c r="H34" s="30">
        <v>0</v>
      </c>
      <c r="I34" s="30">
        <v>0</v>
      </c>
      <c r="J34" s="30">
        <f>ЭЭ_УТ!H34</f>
        <v>3793.9842000000003</v>
      </c>
      <c r="K34" s="30">
        <f>ТЭ_УТ!H34</f>
        <v>41027.300920000001</v>
      </c>
      <c r="L34" s="31">
        <f t="shared" si="0"/>
        <v>48935.756720000005</v>
      </c>
    </row>
    <row r="35" spans="1:12" s="28" customFormat="1" ht="30" x14ac:dyDescent="0.25">
      <c r="A35" s="27" t="s">
        <v>69</v>
      </c>
      <c r="B35" s="26" t="s">
        <v>65</v>
      </c>
      <c r="C35" s="33">
        <v>0</v>
      </c>
      <c r="D35" s="33">
        <v>0</v>
      </c>
      <c r="E35" s="33">
        <f>Нефтепродукты!H35</f>
        <v>0</v>
      </c>
      <c r="F35" s="33">
        <f>Газ_УТ!H35</f>
        <v>0</v>
      </c>
      <c r="G35" s="33">
        <f>ТТ_УТ!H35</f>
        <v>0</v>
      </c>
      <c r="H35" s="33">
        <v>0</v>
      </c>
      <c r="I35" s="33">
        <v>0</v>
      </c>
      <c r="J35" s="33">
        <f>ЭЭ_УТ!H35</f>
        <v>0</v>
      </c>
      <c r="K35" s="33">
        <f>ТЭ_УТ!H35</f>
        <v>0</v>
      </c>
      <c r="L35" s="33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107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30">
        <v>0</v>
      </c>
      <c r="D3" s="30">
        <v>0</v>
      </c>
      <c r="E3" s="30">
        <f>Нефтепродукты!I3</f>
        <v>0</v>
      </c>
      <c r="F3" s="30">
        <f>Газ_УТ!I3</f>
        <v>0</v>
      </c>
      <c r="G3" s="30">
        <f>ТТ_УТ!I3</f>
        <v>0</v>
      </c>
      <c r="H3" s="30">
        <v>0</v>
      </c>
      <c r="I3" s="30">
        <v>0</v>
      </c>
      <c r="J3" s="30">
        <f>ЭЭ_УТ!I3</f>
        <v>0</v>
      </c>
      <c r="K3" s="30">
        <f>ТЭ_УТ!I3</f>
        <v>0</v>
      </c>
      <c r="L3" s="31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30">
        <v>0</v>
      </c>
      <c r="D4" s="30">
        <v>0</v>
      </c>
      <c r="E4" s="30">
        <f>Нефтепродукты!I4</f>
        <v>7362.5</v>
      </c>
      <c r="F4" s="30">
        <f>Газ_УТ!I4</f>
        <v>117639.6832</v>
      </c>
      <c r="G4" s="30">
        <f>ТТ_УТ!I4</f>
        <v>1232.4000000000001</v>
      </c>
      <c r="H4" s="30">
        <v>0</v>
      </c>
      <c r="I4" s="30">
        <v>0</v>
      </c>
      <c r="J4" s="30">
        <f>ЭЭ_УТ!I4</f>
        <v>77985.726900000009</v>
      </c>
      <c r="K4" s="30">
        <f>ТЭ_УТ!I4</f>
        <v>0</v>
      </c>
      <c r="L4" s="31">
        <f t="shared" si="0"/>
        <v>204220.3101</v>
      </c>
    </row>
    <row r="5" spans="1:12" x14ac:dyDescent="0.25">
      <c r="A5" s="7" t="s">
        <v>27</v>
      </c>
      <c r="B5" s="4" t="s">
        <v>17</v>
      </c>
      <c r="C5" s="30">
        <v>0</v>
      </c>
      <c r="D5" s="30">
        <v>0</v>
      </c>
      <c r="E5" s="30">
        <f>Нефтепродукты!I5</f>
        <v>0</v>
      </c>
      <c r="F5" s="30">
        <f>Газ_УТ!I5</f>
        <v>0</v>
      </c>
      <c r="G5" s="30">
        <f>ТТ_УТ!I5</f>
        <v>0</v>
      </c>
      <c r="H5" s="30">
        <v>0</v>
      </c>
      <c r="I5" s="30">
        <v>0</v>
      </c>
      <c r="J5" s="30">
        <f>ЭЭ_УТ!I5</f>
        <v>0</v>
      </c>
      <c r="K5" s="30">
        <f>ТЭ_УТ!I5</f>
        <v>0</v>
      </c>
      <c r="L5" s="31">
        <f t="shared" si="0"/>
        <v>0</v>
      </c>
    </row>
    <row r="6" spans="1:12" x14ac:dyDescent="0.25">
      <c r="A6" s="7" t="s">
        <v>2</v>
      </c>
      <c r="B6" s="4" t="s">
        <v>18</v>
      </c>
      <c r="C6" s="30">
        <v>0</v>
      </c>
      <c r="D6" s="30">
        <v>0</v>
      </c>
      <c r="E6" s="30">
        <f>Нефтепродукты!I6</f>
        <v>-65.900000000000006</v>
      </c>
      <c r="F6" s="30">
        <f>Газ_УТ!I6</f>
        <v>0</v>
      </c>
      <c r="G6" s="30">
        <f>ТТ_УТ!I6</f>
        <v>0</v>
      </c>
      <c r="H6" s="30">
        <v>0</v>
      </c>
      <c r="I6" s="30">
        <v>0</v>
      </c>
      <c r="J6" s="30">
        <f>ЭЭ_УТ!I6</f>
        <v>0</v>
      </c>
      <c r="K6" s="30">
        <f>ТЭ_УТ!I6</f>
        <v>0</v>
      </c>
      <c r="L6" s="31">
        <f t="shared" si="0"/>
        <v>-65.900000000000006</v>
      </c>
    </row>
    <row r="7" spans="1:12" s="5" customFormat="1" x14ac:dyDescent="0.25">
      <c r="A7" s="14" t="s">
        <v>28</v>
      </c>
      <c r="B7" s="15" t="s">
        <v>19</v>
      </c>
      <c r="C7" s="32">
        <f t="shared" ref="C7:L7" si="1">SUM(C3:C6)</f>
        <v>0</v>
      </c>
      <c r="D7" s="32">
        <f t="shared" si="1"/>
        <v>0</v>
      </c>
      <c r="E7" s="32">
        <f t="shared" si="1"/>
        <v>7296.6</v>
      </c>
      <c r="F7" s="32">
        <f t="shared" si="1"/>
        <v>117639.6832</v>
      </c>
      <c r="G7" s="32">
        <f t="shared" si="1"/>
        <v>1232.4000000000001</v>
      </c>
      <c r="H7" s="32">
        <f t="shared" si="1"/>
        <v>0</v>
      </c>
      <c r="I7" s="32">
        <f t="shared" si="1"/>
        <v>0</v>
      </c>
      <c r="J7" s="32">
        <f t="shared" si="1"/>
        <v>77985.726900000009</v>
      </c>
      <c r="K7" s="32">
        <f t="shared" si="1"/>
        <v>0</v>
      </c>
      <c r="L7" s="32">
        <f t="shared" si="1"/>
        <v>204154.41010000001</v>
      </c>
    </row>
    <row r="8" spans="1:12" x14ac:dyDescent="0.25">
      <c r="A8" s="7" t="s">
        <v>0</v>
      </c>
      <c r="B8" s="4" t="s">
        <v>20</v>
      </c>
      <c r="C8" s="41">
        <f>ROUND(C7+C9+C10+C14+C18+C19-C20,1)</f>
        <v>0</v>
      </c>
      <c r="D8" s="41">
        <f t="shared" ref="D8:L8" si="2">ROUND(D7+D9+D10+D14+D18+D19-D20,1)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</row>
    <row r="9" spans="1:12" x14ac:dyDescent="0.25">
      <c r="A9" s="16" t="s">
        <v>29</v>
      </c>
      <c r="B9" s="17" t="s">
        <v>21</v>
      </c>
      <c r="C9" s="34">
        <v>0</v>
      </c>
      <c r="D9" s="34">
        <v>0</v>
      </c>
      <c r="E9" s="34">
        <f>Нефтепродукты!I9</f>
        <v>0</v>
      </c>
      <c r="F9" s="34">
        <f>Газ_УТ!I9</f>
        <v>0</v>
      </c>
      <c r="G9" s="34">
        <f>ТТ_УТ!I9</f>
        <v>0</v>
      </c>
      <c r="H9" s="34">
        <v>0</v>
      </c>
      <c r="I9" s="34">
        <v>0</v>
      </c>
      <c r="J9" s="34">
        <f>ЭЭ_УТ!I9</f>
        <v>0</v>
      </c>
      <c r="K9" s="34">
        <f>ТЭ_УТ!I9</f>
        <v>0</v>
      </c>
      <c r="L9" s="35">
        <f t="shared" si="0"/>
        <v>0</v>
      </c>
    </row>
    <row r="10" spans="1:12" x14ac:dyDescent="0.25">
      <c r="A10" s="18" t="s">
        <v>57</v>
      </c>
      <c r="B10" s="19" t="s">
        <v>22</v>
      </c>
      <c r="C10" s="36">
        <f t="shared" ref="C10:L10" si="3">SUM(C11:C13)</f>
        <v>0</v>
      </c>
      <c r="D10" s="36">
        <f t="shared" si="3"/>
        <v>0</v>
      </c>
      <c r="E10" s="36">
        <f t="shared" si="3"/>
        <v>0</v>
      </c>
      <c r="F10" s="36">
        <f t="shared" si="3"/>
        <v>-104967.60919999999</v>
      </c>
      <c r="G10" s="36">
        <f t="shared" si="3"/>
        <v>-1232.4000000000001</v>
      </c>
      <c r="H10" s="36">
        <f t="shared" si="3"/>
        <v>0</v>
      </c>
      <c r="I10" s="36">
        <f t="shared" si="3"/>
        <v>0</v>
      </c>
      <c r="J10" s="36">
        <f t="shared" si="3"/>
        <v>-3488.9687999999996</v>
      </c>
      <c r="K10" s="36">
        <f t="shared" si="3"/>
        <v>103180.38028000001</v>
      </c>
      <c r="L10" s="36">
        <f t="shared" si="3"/>
        <v>-6508.5977199999761</v>
      </c>
    </row>
    <row r="11" spans="1:12" x14ac:dyDescent="0.25">
      <c r="A11" s="20" t="s">
        <v>30</v>
      </c>
      <c r="B11" s="4" t="s">
        <v>31</v>
      </c>
      <c r="C11" s="30">
        <v>0</v>
      </c>
      <c r="D11" s="30">
        <v>0</v>
      </c>
      <c r="E11" s="30">
        <f>Нефтепродукты!I11</f>
        <v>0</v>
      </c>
      <c r="F11" s="30">
        <f>Газ_УТ!I11</f>
        <v>0</v>
      </c>
      <c r="G11" s="30">
        <f>ТТ_УТ!I11</f>
        <v>0</v>
      </c>
      <c r="H11" s="30">
        <v>0</v>
      </c>
      <c r="I11" s="30">
        <v>0</v>
      </c>
      <c r="J11" s="30">
        <f>ЭЭ_УТ!I11</f>
        <v>0</v>
      </c>
      <c r="K11" s="30">
        <f>ТЭ_УТ!I11</f>
        <v>0</v>
      </c>
      <c r="L11" s="31">
        <f t="shared" si="0"/>
        <v>0</v>
      </c>
    </row>
    <row r="12" spans="1:12" x14ac:dyDescent="0.25">
      <c r="A12" s="20" t="s">
        <v>32</v>
      </c>
      <c r="B12" s="4" t="s">
        <v>33</v>
      </c>
      <c r="C12" s="30">
        <v>0</v>
      </c>
      <c r="D12" s="30">
        <v>0</v>
      </c>
      <c r="E12" s="30">
        <f>Нефтепродукты!I12</f>
        <v>0</v>
      </c>
      <c r="F12" s="30">
        <f>Газ_УТ!I12</f>
        <v>-104967.60919999999</v>
      </c>
      <c r="G12" s="30">
        <f>ТТ_УТ!I12</f>
        <v>-1232.4000000000001</v>
      </c>
      <c r="H12" s="30">
        <v>0</v>
      </c>
      <c r="I12" s="30">
        <v>0</v>
      </c>
      <c r="J12" s="30">
        <f>ЭЭ_УТ!I12</f>
        <v>-3488.9687999999996</v>
      </c>
      <c r="K12" s="30">
        <f>ТЭ_УТ!I12</f>
        <v>103180.38028000001</v>
      </c>
      <c r="L12" s="31">
        <f t="shared" si="0"/>
        <v>-6508.5977199999761</v>
      </c>
    </row>
    <row r="13" spans="1:12" x14ac:dyDescent="0.25">
      <c r="A13" s="20" t="s">
        <v>34</v>
      </c>
      <c r="B13" s="4" t="s">
        <v>35</v>
      </c>
      <c r="C13" s="30">
        <v>0</v>
      </c>
      <c r="D13" s="30">
        <v>0</v>
      </c>
      <c r="E13" s="30">
        <f>Нефтепродукты!I13</f>
        <v>0</v>
      </c>
      <c r="F13" s="30">
        <f>Газ_УТ!I13</f>
        <v>0</v>
      </c>
      <c r="G13" s="30">
        <f>ТТ_УТ!I13</f>
        <v>0</v>
      </c>
      <c r="H13" s="30">
        <v>0</v>
      </c>
      <c r="I13" s="30">
        <v>0</v>
      </c>
      <c r="J13" s="30">
        <f>ЭЭ_УТ!I13</f>
        <v>0</v>
      </c>
      <c r="K13" s="30">
        <f>ТЭ_УТ!I13</f>
        <v>0</v>
      </c>
      <c r="L13" s="31">
        <f t="shared" si="0"/>
        <v>0</v>
      </c>
    </row>
    <row r="14" spans="1:12" x14ac:dyDescent="0.25">
      <c r="A14" s="18" t="s">
        <v>67</v>
      </c>
      <c r="B14" s="19" t="s">
        <v>23</v>
      </c>
      <c r="C14" s="36">
        <f t="shared" ref="C14:L14" si="4">SUM(C15:C17)</f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</row>
    <row r="15" spans="1:12" x14ac:dyDescent="0.25">
      <c r="A15" s="20" t="s">
        <v>68</v>
      </c>
      <c r="B15" s="4" t="s">
        <v>36</v>
      </c>
      <c r="C15" s="30">
        <v>0</v>
      </c>
      <c r="D15" s="30">
        <v>0</v>
      </c>
      <c r="E15" s="30">
        <f>Нефтепродукты!I15</f>
        <v>0</v>
      </c>
      <c r="F15" s="30">
        <f>Газ_УТ!I15</f>
        <v>0</v>
      </c>
      <c r="G15" s="30">
        <f>ТТ_УТ!I15</f>
        <v>0</v>
      </c>
      <c r="H15" s="30">
        <v>0</v>
      </c>
      <c r="I15" s="30">
        <v>0</v>
      </c>
      <c r="J15" s="30">
        <f>ЭЭ_УТ!I15</f>
        <v>0</v>
      </c>
      <c r="K15" s="30">
        <f>ТЭ_УТ!I15</f>
        <v>0</v>
      </c>
      <c r="L15" s="31">
        <f t="shared" si="0"/>
        <v>0</v>
      </c>
    </row>
    <row r="16" spans="1:12" x14ac:dyDescent="0.25">
      <c r="A16" s="20" t="s">
        <v>37</v>
      </c>
      <c r="B16" s="4" t="s">
        <v>38</v>
      </c>
      <c r="C16" s="30">
        <v>0</v>
      </c>
      <c r="D16" s="30">
        <v>0</v>
      </c>
      <c r="E16" s="30">
        <f>Нефтепродукты!I16</f>
        <v>0</v>
      </c>
      <c r="F16" s="30">
        <f>Газ_УТ!I16</f>
        <v>0</v>
      </c>
      <c r="G16" s="30">
        <f>ТТ_УТ!I16</f>
        <v>0</v>
      </c>
      <c r="H16" s="30">
        <v>0</v>
      </c>
      <c r="I16" s="30">
        <v>0</v>
      </c>
      <c r="J16" s="30">
        <f>ЭЭ_УТ!I16</f>
        <v>0</v>
      </c>
      <c r="K16" s="30">
        <f>ТЭ_УТ!I16</f>
        <v>0</v>
      </c>
      <c r="L16" s="31">
        <f t="shared" si="0"/>
        <v>0</v>
      </c>
    </row>
    <row r="17" spans="1:12" x14ac:dyDescent="0.25">
      <c r="A17" s="20" t="s">
        <v>39</v>
      </c>
      <c r="B17" s="4" t="s">
        <v>40</v>
      </c>
      <c r="C17" s="30">
        <v>0</v>
      </c>
      <c r="D17" s="30">
        <v>0</v>
      </c>
      <c r="E17" s="30">
        <f>Нефтепродукты!I17</f>
        <v>0</v>
      </c>
      <c r="F17" s="30">
        <f>Газ_УТ!I17</f>
        <v>0</v>
      </c>
      <c r="G17" s="30">
        <f>ТТ_УТ!I17</f>
        <v>0</v>
      </c>
      <c r="H17" s="30">
        <v>0</v>
      </c>
      <c r="I17" s="30">
        <v>0</v>
      </c>
      <c r="J17" s="30">
        <f>ЭЭ_УТ!I17</f>
        <v>0</v>
      </c>
      <c r="K17" s="30">
        <f>ТЭ_УТ!I17</f>
        <v>0</v>
      </c>
      <c r="L17" s="31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32">
        <v>0</v>
      </c>
      <c r="D18" s="32">
        <v>0</v>
      </c>
      <c r="E18" s="32">
        <f>Нефтепродукты!I18</f>
        <v>0</v>
      </c>
      <c r="F18" s="32">
        <f>Газ_УТ!I18</f>
        <v>0</v>
      </c>
      <c r="G18" s="32">
        <f>ТТ_УТ!I18</f>
        <v>0</v>
      </c>
      <c r="H18" s="32">
        <v>0</v>
      </c>
      <c r="I18" s="32">
        <v>0</v>
      </c>
      <c r="J18" s="32">
        <f>ЭЭ_УТ!I18</f>
        <v>-111.0321</v>
      </c>
      <c r="K18" s="32">
        <f>ТЭ_УТ!I18</f>
        <v>-4806.9128000000001</v>
      </c>
      <c r="L18" s="33">
        <f t="shared" si="0"/>
        <v>-4917.9449000000004</v>
      </c>
    </row>
    <row r="19" spans="1:12" s="5" customFormat="1" x14ac:dyDescent="0.25">
      <c r="A19" s="21" t="s">
        <v>42</v>
      </c>
      <c r="B19" s="22" t="s">
        <v>43</v>
      </c>
      <c r="C19" s="37">
        <v>0</v>
      </c>
      <c r="D19" s="37">
        <v>0</v>
      </c>
      <c r="E19" s="37">
        <f>Нефтепродукты!I19</f>
        <v>0</v>
      </c>
      <c r="F19" s="37">
        <f>Газ_УТ!I19</f>
        <v>0</v>
      </c>
      <c r="G19" s="37">
        <f>ТТ_УТ!I19</f>
        <v>0</v>
      </c>
      <c r="H19" s="37">
        <v>0</v>
      </c>
      <c r="I19" s="37">
        <v>0</v>
      </c>
      <c r="J19" s="37">
        <f>ЭЭ_УТ!I19</f>
        <v>-2679.5549999999998</v>
      </c>
      <c r="K19" s="37">
        <f>ТЭ_УТ!I19</f>
        <v>-19185.820300000003</v>
      </c>
      <c r="L19" s="38">
        <f t="shared" si="0"/>
        <v>-21865.375300000003</v>
      </c>
    </row>
    <row r="20" spans="1:12" s="5" customFormat="1" x14ac:dyDescent="0.25">
      <c r="A20" s="14" t="s">
        <v>44</v>
      </c>
      <c r="B20" s="15" t="s">
        <v>45</v>
      </c>
      <c r="C20" s="32">
        <f>C21+C22+C26+C27+C33+C34+C35</f>
        <v>0</v>
      </c>
      <c r="D20" s="32">
        <f t="shared" ref="D20:L20" si="5">D21+D22+D26+D27+D33+D34+D35</f>
        <v>0</v>
      </c>
      <c r="E20" s="32">
        <f t="shared" si="5"/>
        <v>7296.5999999999995</v>
      </c>
      <c r="F20" s="32">
        <f t="shared" si="5"/>
        <v>12672.073999999999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71706.171000000002</v>
      </c>
      <c r="K20" s="32">
        <f t="shared" si="5"/>
        <v>79187.64718</v>
      </c>
      <c r="L20" s="32">
        <f t="shared" si="5"/>
        <v>170862.49218</v>
      </c>
    </row>
    <row r="21" spans="1:12" s="5" customFormat="1" x14ac:dyDescent="0.25">
      <c r="A21" s="6" t="s">
        <v>50</v>
      </c>
      <c r="B21" s="4" t="s">
        <v>58</v>
      </c>
      <c r="C21" s="30">
        <v>0</v>
      </c>
      <c r="D21" s="30">
        <v>0</v>
      </c>
      <c r="E21" s="30">
        <f>Нефтепродукты!I21</f>
        <v>0</v>
      </c>
      <c r="F21" s="30">
        <f>Газ_УТ!I21</f>
        <v>0</v>
      </c>
      <c r="G21" s="30">
        <f>ТТ_УТ!I21</f>
        <v>0</v>
      </c>
      <c r="H21" s="30">
        <v>0</v>
      </c>
      <c r="I21" s="30">
        <v>0</v>
      </c>
      <c r="J21" s="30">
        <f>ЭЭ_УТ!I21</f>
        <v>0</v>
      </c>
      <c r="K21" s="30">
        <f>ТЭ_УТ!I21</f>
        <v>0</v>
      </c>
      <c r="L21" s="31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30">
        <f>SUM(C23:C25)</f>
        <v>0</v>
      </c>
      <c r="D22" s="30">
        <f t="shared" ref="D22:L22" si="6">SUM(D23:D25)</f>
        <v>0</v>
      </c>
      <c r="E22" s="30">
        <f t="shared" si="6"/>
        <v>19.399999999999999</v>
      </c>
      <c r="F22" s="30">
        <f t="shared" si="6"/>
        <v>8512.3655999999992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65957.618399999992</v>
      </c>
      <c r="K22" s="30">
        <f t="shared" si="6"/>
        <v>28664.553640000006</v>
      </c>
      <c r="L22" s="30">
        <f t="shared" si="6"/>
        <v>103153.93764000002</v>
      </c>
    </row>
    <row r="23" spans="1:12" s="5" customFormat="1" x14ac:dyDescent="0.25">
      <c r="A23" s="20" t="s">
        <v>93</v>
      </c>
      <c r="B23" s="4" t="s">
        <v>66</v>
      </c>
      <c r="C23" s="30">
        <v>0</v>
      </c>
      <c r="D23" s="30">
        <v>0</v>
      </c>
      <c r="E23" s="30">
        <f>Нефтепродукты!I23</f>
        <v>0</v>
      </c>
      <c r="F23" s="30">
        <f>Газ_УТ!I23</f>
        <v>3697.5313999999998</v>
      </c>
      <c r="G23" s="30">
        <f>ТТ_УТ!I23</f>
        <v>0</v>
      </c>
      <c r="H23" s="30">
        <v>0</v>
      </c>
      <c r="I23" s="30">
        <v>0</v>
      </c>
      <c r="J23" s="30">
        <f>ЭЭ_УТ!I23</f>
        <v>45618.854999999996</v>
      </c>
      <c r="K23" s="30">
        <f>ТЭ_УТ!I23</f>
        <v>22306.747220000005</v>
      </c>
      <c r="L23" s="31">
        <f t="shared" si="0"/>
        <v>71623.133620000008</v>
      </c>
    </row>
    <row r="24" spans="1:12" s="5" customFormat="1" x14ac:dyDescent="0.25">
      <c r="A24" s="20" t="s">
        <v>94</v>
      </c>
      <c r="B24" s="4" t="s">
        <v>70</v>
      </c>
      <c r="C24" s="30">
        <v>0</v>
      </c>
      <c r="D24" s="30">
        <v>0</v>
      </c>
      <c r="E24" s="30">
        <f>Нефтепродукты!I24</f>
        <v>0</v>
      </c>
      <c r="F24" s="30">
        <f>Газ_УТ!I24</f>
        <v>4111.2403999999997</v>
      </c>
      <c r="G24" s="30">
        <f>ТТ_УТ!I24</f>
        <v>0</v>
      </c>
      <c r="H24" s="30">
        <v>0</v>
      </c>
      <c r="I24" s="30">
        <v>0</v>
      </c>
      <c r="J24" s="30">
        <f>ЭЭ_УТ!I24</f>
        <v>12026.251199999999</v>
      </c>
      <c r="K24" s="30">
        <f>ТЭ_УТ!I24</f>
        <v>3330.8095600000001</v>
      </c>
      <c r="L24" s="31">
        <f t="shared" si="0"/>
        <v>19468.301159999999</v>
      </c>
    </row>
    <row r="25" spans="1:12" s="5" customFormat="1" x14ac:dyDescent="0.25">
      <c r="A25" s="20" t="s">
        <v>73</v>
      </c>
      <c r="B25" s="4" t="s">
        <v>71</v>
      </c>
      <c r="C25" s="30">
        <v>0</v>
      </c>
      <c r="D25" s="30">
        <v>0</v>
      </c>
      <c r="E25" s="30">
        <f>Нефтепродукты!I25</f>
        <v>19.399999999999999</v>
      </c>
      <c r="F25" s="30">
        <f>Газ_УТ!I25</f>
        <v>703.59379999999999</v>
      </c>
      <c r="G25" s="30">
        <f>ТТ_УТ!I25</f>
        <v>0</v>
      </c>
      <c r="H25" s="30">
        <v>0</v>
      </c>
      <c r="I25" s="30">
        <v>0</v>
      </c>
      <c r="J25" s="30">
        <f>ЭЭ_УТ!I25</f>
        <v>8312.5121999999992</v>
      </c>
      <c r="K25" s="30">
        <f>ТЭ_УТ!I25</f>
        <v>3026.9968600000002</v>
      </c>
      <c r="L25" s="31">
        <f t="shared" si="0"/>
        <v>12062.502860000001</v>
      </c>
    </row>
    <row r="26" spans="1:12" s="5" customFormat="1" x14ac:dyDescent="0.25">
      <c r="A26" s="6" t="s">
        <v>3</v>
      </c>
      <c r="B26" s="4" t="s">
        <v>59</v>
      </c>
      <c r="C26" s="30">
        <v>0</v>
      </c>
      <c r="D26" s="30">
        <v>0</v>
      </c>
      <c r="E26" s="30">
        <f>Нефтепродукты!I26</f>
        <v>0</v>
      </c>
      <c r="F26" s="30">
        <f>Газ_УТ!I26</f>
        <v>0</v>
      </c>
      <c r="G26" s="30">
        <f>ТТ_УТ!I26</f>
        <v>0</v>
      </c>
      <c r="H26" s="30">
        <v>0</v>
      </c>
      <c r="I26" s="30">
        <v>0</v>
      </c>
      <c r="J26" s="30">
        <f>ЭЭ_УТ!I26</f>
        <v>0</v>
      </c>
      <c r="K26" s="30">
        <f>ТЭ_УТ!I26</f>
        <v>0</v>
      </c>
      <c r="L26" s="31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30">
        <f>SUM(C28:C32)</f>
        <v>0</v>
      </c>
      <c r="D27" s="30">
        <f t="shared" ref="D27:L27" si="7">SUM(D28:D32)</f>
        <v>0</v>
      </c>
      <c r="E27" s="30">
        <f t="shared" si="7"/>
        <v>7277.2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109.53306000000001</v>
      </c>
      <c r="L27" s="30">
        <f t="shared" si="7"/>
        <v>7386.7330599999996</v>
      </c>
    </row>
    <row r="28" spans="1:12" s="5" customFormat="1" x14ac:dyDescent="0.25">
      <c r="A28" s="20" t="s">
        <v>53</v>
      </c>
      <c r="B28" s="4" t="s">
        <v>60</v>
      </c>
      <c r="C28" s="30">
        <v>0</v>
      </c>
      <c r="D28" s="30">
        <v>0</v>
      </c>
      <c r="E28" s="30">
        <f>Нефтепродукты!I28</f>
        <v>0</v>
      </c>
      <c r="F28" s="30">
        <f>Газ_УТ!I28</f>
        <v>0</v>
      </c>
      <c r="G28" s="30">
        <f>ТТ_УТ!I28</f>
        <v>0</v>
      </c>
      <c r="H28" s="30">
        <v>0</v>
      </c>
      <c r="I28" s="30">
        <v>0</v>
      </c>
      <c r="J28" s="30">
        <f>ЭЭ_УТ!I28</f>
        <v>0</v>
      </c>
      <c r="K28" s="30">
        <f>ТЭ_УТ!I28</f>
        <v>0</v>
      </c>
      <c r="L28" s="31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30">
        <v>0</v>
      </c>
      <c r="D29" s="30">
        <v>0</v>
      </c>
      <c r="E29" s="30">
        <f>Нефтепродукты!I29</f>
        <v>0</v>
      </c>
      <c r="F29" s="30">
        <f>Газ_УТ!I29</f>
        <v>0</v>
      </c>
      <c r="G29" s="30">
        <f>ТТ_УТ!I29</f>
        <v>0</v>
      </c>
      <c r="H29" s="30">
        <v>0</v>
      </c>
      <c r="I29" s="30">
        <v>0</v>
      </c>
      <c r="J29" s="30">
        <f>ЭЭ_УТ!I29</f>
        <v>0</v>
      </c>
      <c r="K29" s="30">
        <f>ТЭ_УТ!I29</f>
        <v>0</v>
      </c>
      <c r="L29" s="31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30">
        <v>0</v>
      </c>
      <c r="D30" s="30">
        <v>0</v>
      </c>
      <c r="E30" s="30">
        <f>Нефтепродукты!I30</f>
        <v>7277.2</v>
      </c>
      <c r="F30" s="30">
        <f>Газ_УТ!I30</f>
        <v>0</v>
      </c>
      <c r="G30" s="30">
        <f>ТТ_УТ!I30</f>
        <v>0</v>
      </c>
      <c r="H30" s="30">
        <v>0</v>
      </c>
      <c r="I30" s="30">
        <v>0</v>
      </c>
      <c r="J30" s="30">
        <f>ЭЭ_УТ!I30</f>
        <v>0</v>
      </c>
      <c r="K30" s="30">
        <f>ТЭ_УТ!I30</f>
        <v>0</v>
      </c>
      <c r="L30" s="31">
        <f t="shared" si="0"/>
        <v>7277.2</v>
      </c>
    </row>
    <row r="31" spans="1:12" s="5" customFormat="1" x14ac:dyDescent="0.25">
      <c r="A31" s="20" t="s">
        <v>55</v>
      </c>
      <c r="B31" s="4" t="s">
        <v>63</v>
      </c>
      <c r="C31" s="30">
        <v>0</v>
      </c>
      <c r="D31" s="30">
        <v>0</v>
      </c>
      <c r="E31" s="30">
        <f>Нефтепродукты!I31</f>
        <v>0</v>
      </c>
      <c r="F31" s="30">
        <f>Газ_УТ!I31</f>
        <v>0</v>
      </c>
      <c r="G31" s="30">
        <f>ТТ_УТ!I31</f>
        <v>0</v>
      </c>
      <c r="H31" s="30">
        <v>0</v>
      </c>
      <c r="I31" s="30">
        <v>0</v>
      </c>
      <c r="J31" s="30">
        <f>ЭЭ_УТ!I31</f>
        <v>0</v>
      </c>
      <c r="K31" s="30">
        <f>ТЭ_УТ!I31</f>
        <v>109.53306000000001</v>
      </c>
      <c r="L31" s="31">
        <f t="shared" si="0"/>
        <v>109.53306000000001</v>
      </c>
    </row>
    <row r="32" spans="1:12" s="5" customFormat="1" x14ac:dyDescent="0.25">
      <c r="A32" s="20" t="s">
        <v>114</v>
      </c>
      <c r="B32" s="4" t="s">
        <v>115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2" s="5" customFormat="1" x14ac:dyDescent="0.25">
      <c r="A33" s="6" t="s">
        <v>56</v>
      </c>
      <c r="B33" s="4" t="s">
        <v>64</v>
      </c>
      <c r="C33" s="30">
        <v>0</v>
      </c>
      <c r="D33" s="30">
        <v>0</v>
      </c>
      <c r="E33" s="30">
        <f>Нефтепродукты!I33</f>
        <v>0</v>
      </c>
      <c r="F33" s="30">
        <f>Газ_УТ!I33</f>
        <v>0</v>
      </c>
      <c r="G33" s="30">
        <f>ТТ_УТ!I33</f>
        <v>0</v>
      </c>
      <c r="H33" s="30">
        <v>0</v>
      </c>
      <c r="I33" s="30">
        <v>0</v>
      </c>
      <c r="J33" s="30">
        <f>ЭЭ_УТ!I33</f>
        <v>1909.0461</v>
      </c>
      <c r="K33" s="30">
        <f>ТЭ_УТ!I33</f>
        <v>8417.0309199999992</v>
      </c>
      <c r="L33" s="31">
        <f t="shared" si="0"/>
        <v>10326.077019999999</v>
      </c>
    </row>
    <row r="34" spans="1:12" s="5" customFormat="1" x14ac:dyDescent="0.25">
      <c r="A34" s="6" t="s">
        <v>1</v>
      </c>
      <c r="B34" s="4" t="s">
        <v>49</v>
      </c>
      <c r="C34" s="30">
        <v>0</v>
      </c>
      <c r="D34" s="30">
        <v>0</v>
      </c>
      <c r="E34" s="30">
        <f>Нефтепродукты!I34</f>
        <v>0</v>
      </c>
      <c r="F34" s="30">
        <f>Газ_УТ!I34</f>
        <v>4159.7083999999995</v>
      </c>
      <c r="G34" s="30">
        <f>ТТ_УТ!I34</f>
        <v>0</v>
      </c>
      <c r="H34" s="30">
        <v>0</v>
      </c>
      <c r="I34" s="30">
        <v>0</v>
      </c>
      <c r="J34" s="30">
        <f>ЭЭ_УТ!I34</f>
        <v>3839.5065</v>
      </c>
      <c r="K34" s="30">
        <f>ТЭ_УТ!I34</f>
        <v>41996.529560000003</v>
      </c>
      <c r="L34" s="31">
        <f t="shared" si="0"/>
        <v>49995.744460000002</v>
      </c>
    </row>
    <row r="35" spans="1:12" s="28" customFormat="1" ht="30" x14ac:dyDescent="0.25">
      <c r="A35" s="27" t="s">
        <v>69</v>
      </c>
      <c r="B35" s="26" t="s">
        <v>65</v>
      </c>
      <c r="C35" s="33">
        <v>0</v>
      </c>
      <c r="D35" s="33">
        <v>0</v>
      </c>
      <c r="E35" s="33">
        <f>Нефтепродукты!I35</f>
        <v>0</v>
      </c>
      <c r="F35" s="33">
        <f>Газ_УТ!I35</f>
        <v>0</v>
      </c>
      <c r="G35" s="33">
        <f>ТТ_УТ!I35</f>
        <v>0</v>
      </c>
      <c r="H35" s="33">
        <v>0</v>
      </c>
      <c r="I35" s="33">
        <v>0</v>
      </c>
      <c r="J35" s="33">
        <f>ЭЭ_УТ!I35</f>
        <v>0</v>
      </c>
      <c r="K35" s="33">
        <f>ТЭ_УТ!I35</f>
        <v>0</v>
      </c>
      <c r="L35" s="33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Прогноз 2022-2030</vt:lpstr>
      <vt:lpstr>Лист1</vt:lpstr>
      <vt:lpstr>ТЭБ 2023</vt:lpstr>
      <vt:lpstr>ТЭБ 2024</vt:lpstr>
      <vt:lpstr>ТЭБ 2025</vt:lpstr>
      <vt:lpstr>ТЭБ 2026</vt:lpstr>
      <vt:lpstr>ТЭБ 2027</vt:lpstr>
      <vt:lpstr>ТЭБ 2028</vt:lpstr>
      <vt:lpstr>ТЭБ 2029</vt:lpstr>
      <vt:lpstr>ТЭБ 2030</vt:lpstr>
      <vt:lpstr>Бензин</vt:lpstr>
      <vt:lpstr>ДизТопливо</vt:lpstr>
      <vt:lpstr>Мазут</vt:lpstr>
      <vt:lpstr>СПГ</vt:lpstr>
      <vt:lpstr>Нефтепродукты</vt:lpstr>
      <vt:lpstr>Газ</vt:lpstr>
      <vt:lpstr>Газ_УТ</vt:lpstr>
      <vt:lpstr>Дрова</vt:lpstr>
      <vt:lpstr>Пеллеты</vt:lpstr>
      <vt:lpstr>ТТ_УТ</vt:lpstr>
      <vt:lpstr>ЭЭ</vt:lpstr>
      <vt:lpstr>ЭЭ_УТ</vt:lpstr>
      <vt:lpstr>ТЭ</vt:lpstr>
      <vt:lpstr>ТЭ_УТ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2014-12-05T01:22:22Z</dcterms:created>
  <dcterms:modified xsi:type="dcterms:W3CDTF">2023-10-01T04:57:29Z</dcterms:modified>
</cp:coreProperties>
</file>