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05" windowWidth="15480" windowHeight="8130" activeTab="0"/>
  </bookViews>
  <sheets>
    <sheet name="План мероприятий 2" sheetId="1" r:id="rId1"/>
  </sheets>
  <definedNames>
    <definedName name="_xlnm.Print_Titles" localSheetId="0">'План мероприятий 2'!$16:$16</definedName>
    <definedName name="_xlnm.Print_Area" localSheetId="0">'План мероприятий 2'!$A$1:$J$184</definedName>
  </definedNames>
  <calcPr fullCalcOnLoad="1"/>
</workbook>
</file>

<file path=xl/sharedStrings.xml><?xml version="1.0" encoding="utf-8"?>
<sst xmlns="http://schemas.openxmlformats.org/spreadsheetml/2006/main" count="174" uniqueCount="91">
  <si>
    <t>№ строки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</si>
  <si>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</si>
  <si>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</si>
  <si>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</si>
  <si>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</si>
  <si>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</si>
  <si>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</si>
  <si>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</si>
  <si>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</si>
  <si>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</si>
  <si>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</si>
  <si>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</si>
  <si>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</si>
  <si>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</si>
  <si>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</si>
  <si>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</si>
  <si>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</si>
  <si>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</si>
  <si>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</si>
  <si>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</si>
  <si>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</si>
  <si>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</si>
  <si>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</si>
  <si>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</si>
  <si>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</si>
  <si>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</si>
  <si>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</si>
  <si>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</si>
  <si>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</si>
  <si>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</si>
  <si>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</si>
  <si>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</si>
  <si>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</si>
  <si>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</si>
  <si>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</si>
  <si>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</si>
  <si>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</si>
  <si>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</si>
  <si>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</si>
  <si>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</si>
  <si>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</si>
  <si>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</si>
  <si>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</si>
  <si>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</si>
  <si>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</si>
  <si>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</si>
  <si>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</si>
  <si>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</si>
  <si>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</si>
  <si>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</si>
  <si>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</si>
  <si>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</si>
  <si>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</si>
  <si>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</si>
  <si>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</si>
  <si>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</si>
  <si>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</si>
  <si>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</si>
  <si>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</si>
  <si>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</si>
  <si>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r>
      <t xml:space="preserve">Мероприятие 20.                                                                                             Обеспечение условий реализации муниципальными </t>
    </r>
    <r>
      <rPr>
        <b/>
        <sz val="12"/>
        <color indexed="8"/>
        <rFont val="Times New Roman"/>
        <family val="1"/>
      </rPr>
      <t>образовательными организациями образовательных программ естественно-научного цикла и профориентационной работы, всего, в том числе:</t>
    </r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</si>
  <si>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</si>
  <si>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</si>
  <si>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(в том числе инженерно-технических сетей) муниципальных загородных оздоровительных лагерей, всего, в том числе: 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</si>
  <si>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</si>
  <si>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</si>
  <si>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13-1, 13-2, 13-3</t>
  </si>
  <si>
    <t>Приложение</t>
  </si>
  <si>
    <t>к постановлению Администрации Североуральского городского округа</t>
  </si>
  <si>
    <t>к муниципальной программе Североуральского городского округа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</si>
  <si>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годы, всего, в том числе:</t>
  </si>
  <si>
    <t>11, 11-1</t>
  </si>
  <si>
    <t>Мероприятие 25.                                                                                                                           Обеспечение персонифицированного финансирования дополнительного образования детей, всего, в том числе:</t>
  </si>
  <si>
    <t>12-1, 12-2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</si>
  <si>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и полномочия учредителя осуществляет Управление образования Администрации Североуральского городского округа, всего, в том числе:</t>
  </si>
  <si>
    <t>Мероприятие 26.                                                                                                                           Осуществление спортивной подготовки, всего, в том числе:</t>
  </si>
  <si>
    <t>Мероприятие 27.                                                                                                              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городах", всего, в том числе:</t>
  </si>
  <si>
    <t>33-1</t>
  </si>
  <si>
    <t>Мероприятие 28.                                                                                                                          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всего, в том числе:</t>
  </si>
  <si>
    <t>12, 13, 12-1, 12-2</t>
  </si>
  <si>
    <t>13, 13-4</t>
  </si>
  <si>
    <t>44, 44-1</t>
  </si>
  <si>
    <t>Мероприятие 29.                                                                                                               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инфекции, всего, в том числе:</t>
  </si>
  <si>
    <t>40-2</t>
  </si>
  <si>
    <t>Мероприятие 30.                                                                                                                           Ежемесячное денежное вознаграждение за классное руководство педагогическим работникам общеобразовательных организаций, всего, в том числе:</t>
  </si>
  <si>
    <t>Мероприятие 31.                                                                                                             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организациях, всего, в том числе:</t>
  </si>
  <si>
    <t>местный бюджет за рамками софинансирования, предусмотренного Соглашением от 04.03.2020 № 694</t>
  </si>
  <si>
    <t>35-2</t>
  </si>
  <si>
    <t>21-1</t>
  </si>
  <si>
    <t>по выполнению муниципальной программы Североуральского городского округа</t>
  </si>
  <si>
    <r>
      <t xml:space="preserve">от </t>
    </r>
    <r>
      <rPr>
        <u val="single"/>
        <sz val="10"/>
        <rFont val="PT Astra Serif"/>
        <family val="1"/>
      </rPr>
      <t>25.12.2020</t>
    </r>
    <r>
      <rPr>
        <sz val="10"/>
        <rFont val="PT Astra Serif"/>
        <family val="1"/>
      </rPr>
      <t xml:space="preserve"> № </t>
    </r>
    <r>
      <rPr>
        <u val="single"/>
        <sz val="10"/>
        <rFont val="PT Astra Serif"/>
        <family val="1"/>
      </rPr>
      <t>1165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</si>
</sst>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58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0"/>
      <name val="PT Astra Serif"/>
      <family val="1"/>
    </font>
    <font>
      <u val="single"/>
      <sz val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2" fontId="2" fillId="0" borderId="0" xfId="0" applyNumberFormat="1" applyFont="1" applyFill="1" applyAlignment="1">
      <alignment/>
    </xf>
    <xf numFmtId="182" fontId="10" fillId="0" borderId="1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82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82" fontId="7" fillId="0" borderId="12" xfId="0" applyNumberFormat="1" applyFont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82" fontId="7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2" fontId="9" fillId="0" borderId="13" xfId="0" applyNumberFormat="1" applyFont="1" applyFill="1" applyBorder="1" applyAlignment="1">
      <alignment horizontal="right" vertical="center" wrapText="1"/>
    </xf>
    <xf numFmtId="182" fontId="9" fillId="0" borderId="11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Alignment="1">
      <alignment/>
    </xf>
    <xf numFmtId="182" fontId="14" fillId="33" borderId="10" xfId="0" applyNumberFormat="1" applyFont="1" applyFill="1" applyBorder="1" applyAlignment="1">
      <alignment horizontal="right" vertical="center" wrapText="1"/>
    </xf>
    <xf numFmtId="182" fontId="14" fillId="35" borderId="10" xfId="0" applyNumberFormat="1" applyFont="1" applyFill="1" applyBorder="1" applyAlignment="1">
      <alignment horizontal="right" vertical="center" wrapText="1"/>
    </xf>
    <xf numFmtId="182" fontId="14" fillId="0" borderId="10" xfId="0" applyNumberFormat="1" applyFont="1" applyBorder="1" applyAlignment="1">
      <alignment horizontal="right" vertical="center" wrapText="1"/>
    </xf>
    <xf numFmtId="182" fontId="10" fillId="0" borderId="10" xfId="0" applyNumberFormat="1" applyFont="1" applyBorder="1" applyAlignment="1">
      <alignment horizontal="right" vertical="center" wrapText="1"/>
    </xf>
    <xf numFmtId="182" fontId="14" fillId="34" borderId="1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2" fontId="14" fillId="35" borderId="11" xfId="0" applyNumberFormat="1" applyFont="1" applyFill="1" applyBorder="1" applyAlignment="1">
      <alignment horizontal="right" vertical="center" wrapText="1"/>
    </xf>
    <xf numFmtId="182" fontId="7" fillId="0" borderId="13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82" fontId="11" fillId="0" borderId="0" xfId="0" applyNumberFormat="1" applyFont="1" applyFill="1" applyAlignment="1">
      <alignment horizontal="center" vertical="center" wrapText="1"/>
    </xf>
    <xf numFmtId="182" fontId="12" fillId="0" borderId="0" xfId="0" applyNumberFormat="1" applyFont="1" applyAlignment="1">
      <alignment horizontal="center" vertical="center" wrapText="1"/>
    </xf>
    <xf numFmtId="177" fontId="11" fillId="35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77" fontId="11" fillId="36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82" fontId="14" fillId="0" borderId="1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182" fontId="14" fillId="0" borderId="11" xfId="0" applyNumberFormat="1" applyFont="1" applyFill="1" applyBorder="1" applyAlignment="1">
      <alignment horizontal="right" vertical="center" wrapText="1"/>
    </xf>
    <xf numFmtId="182" fontId="10" fillId="0" borderId="11" xfId="0" applyNumberFormat="1" applyFont="1" applyFill="1" applyBorder="1" applyAlignment="1">
      <alignment horizontal="right" vertical="center" wrapText="1"/>
    </xf>
    <xf numFmtId="182" fontId="14" fillId="36" borderId="10" xfId="0" applyNumberFormat="1" applyFont="1" applyFill="1" applyBorder="1" applyAlignment="1">
      <alignment horizontal="right" vertical="center" wrapText="1"/>
    </xf>
    <xf numFmtId="182" fontId="14" fillId="36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2" fontId="7" fillId="34" borderId="11" xfId="0" applyNumberFormat="1" applyFont="1" applyFill="1" applyBorder="1" applyAlignment="1">
      <alignment horizontal="center" vertical="center" wrapText="1"/>
    </xf>
    <xf numFmtId="182" fontId="7" fillId="34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2" fontId="7" fillId="33" borderId="11" xfId="0" applyNumberFormat="1" applyFont="1" applyFill="1" applyBorder="1" applyAlignment="1">
      <alignment horizontal="center" vertical="center" wrapText="1"/>
    </xf>
    <xf numFmtId="182" fontId="7" fillId="33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6" fillId="0" borderId="0" xfId="0" applyFont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8"/>
  <sheetViews>
    <sheetView tabSelected="1" view="pageLayout" zoomScaleSheetLayoutView="100" workbookViewId="0" topLeftCell="A1">
      <selection activeCell="B22" sqref="B22"/>
    </sheetView>
  </sheetViews>
  <sheetFormatPr defaultColWidth="9.00390625" defaultRowHeight="12.75"/>
  <cols>
    <col min="1" max="1" width="8.25390625" style="11" customWidth="1"/>
    <col min="2" max="2" width="64.375" style="7" customWidth="1"/>
    <col min="3" max="3" width="18.00390625" style="3" customWidth="1"/>
    <col min="4" max="4" width="14.625" style="0" customWidth="1"/>
    <col min="5" max="9" width="14.625" style="13" customWidth="1"/>
    <col min="10" max="10" width="20.00390625" style="4" customWidth="1"/>
    <col min="11" max="11" width="3.75390625" style="91" customWidth="1"/>
  </cols>
  <sheetData>
    <row r="2" spans="2:11" ht="15.75">
      <c r="B2" s="5"/>
      <c r="C2" s="8"/>
      <c r="D2" s="10"/>
      <c r="E2" s="9"/>
      <c r="F2" s="132" t="s">
        <v>67</v>
      </c>
      <c r="G2" s="132"/>
      <c r="H2" s="132"/>
      <c r="I2" s="132"/>
      <c r="J2" s="132"/>
      <c r="K2" s="81"/>
    </row>
    <row r="3" spans="2:11" ht="15.75">
      <c r="B3" s="5"/>
      <c r="C3" s="8"/>
      <c r="D3" s="1"/>
      <c r="E3" s="9"/>
      <c r="F3" s="132" t="s">
        <v>68</v>
      </c>
      <c r="G3" s="132"/>
      <c r="H3" s="132"/>
      <c r="I3" s="132"/>
      <c r="J3" s="132"/>
      <c r="K3" s="81"/>
    </row>
    <row r="4" spans="2:11" ht="15.75">
      <c r="B4" s="5"/>
      <c r="C4" s="8"/>
      <c r="D4" s="1"/>
      <c r="E4" s="9"/>
      <c r="F4" s="132" t="s">
        <v>90</v>
      </c>
      <c r="G4" s="132"/>
      <c r="H4" s="132"/>
      <c r="I4" s="132"/>
      <c r="J4" s="132"/>
      <c r="K4" s="81"/>
    </row>
    <row r="5" spans="2:11" ht="15.75">
      <c r="B5" s="5"/>
      <c r="C5" s="8"/>
      <c r="D5" s="1"/>
      <c r="E5" s="9"/>
      <c r="F5" s="132" t="s">
        <v>8</v>
      </c>
      <c r="G5" s="132"/>
      <c r="H5" s="132"/>
      <c r="I5" s="132"/>
      <c r="J5" s="132"/>
      <c r="K5" s="81"/>
    </row>
    <row r="6" spans="2:11" ht="15.75">
      <c r="B6" s="5"/>
      <c r="C6" s="8"/>
      <c r="D6" s="1"/>
      <c r="E6" s="9"/>
      <c r="F6" s="132" t="s">
        <v>69</v>
      </c>
      <c r="G6" s="132"/>
      <c r="H6" s="132"/>
      <c r="I6" s="132"/>
      <c r="J6" s="132"/>
      <c r="K6" s="81"/>
    </row>
    <row r="7" spans="2:11" ht="15">
      <c r="B7" s="5"/>
      <c r="C7" s="44"/>
      <c r="D7" s="10"/>
      <c r="E7" s="9"/>
      <c r="F7" s="132" t="s">
        <v>43</v>
      </c>
      <c r="G7" s="132"/>
      <c r="H7" s="132"/>
      <c r="I7" s="132"/>
      <c r="J7" s="132"/>
      <c r="K7" s="81"/>
    </row>
    <row r="8" spans="2:11" ht="15.75">
      <c r="B8" s="5"/>
      <c r="C8" s="8"/>
      <c r="D8" s="1"/>
      <c r="E8" s="9"/>
      <c r="F8" s="9"/>
      <c r="G8" s="9"/>
      <c r="H8" s="131"/>
      <c r="I8" s="131"/>
      <c r="J8" s="1"/>
      <c r="K8" s="81"/>
    </row>
    <row r="9" spans="2:11" ht="15">
      <c r="B9" s="5"/>
      <c r="C9" s="14"/>
      <c r="D9" s="1"/>
      <c r="E9" s="9"/>
      <c r="F9" s="9"/>
      <c r="G9" s="109"/>
      <c r="H9" s="131"/>
      <c r="I9" s="131"/>
      <c r="J9" s="1"/>
      <c r="K9" s="81"/>
    </row>
    <row r="10" spans="1:11" ht="15.75">
      <c r="A10" s="121" t="s">
        <v>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81"/>
    </row>
    <row r="11" spans="1:11" ht="15.75">
      <c r="A11" s="121" t="s">
        <v>89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81"/>
    </row>
    <row r="12" spans="1:11" ht="15.75">
      <c r="A12" s="121" t="s">
        <v>43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81"/>
    </row>
    <row r="13" spans="2:11" ht="13.5" customHeight="1">
      <c r="B13" s="2"/>
      <c r="C13" s="16"/>
      <c r="D13" s="1"/>
      <c r="E13" s="12"/>
      <c r="F13" s="12"/>
      <c r="G13" s="12"/>
      <c r="H13" s="12"/>
      <c r="I13" s="110"/>
      <c r="J13" s="67"/>
      <c r="K13" s="81"/>
    </row>
    <row r="14" spans="1:11" ht="15.75">
      <c r="A14" s="122" t="s">
        <v>0</v>
      </c>
      <c r="B14" s="124" t="s">
        <v>13</v>
      </c>
      <c r="C14" s="126" t="s">
        <v>44</v>
      </c>
      <c r="D14" s="127"/>
      <c r="E14" s="127"/>
      <c r="F14" s="127"/>
      <c r="G14" s="127"/>
      <c r="H14" s="127"/>
      <c r="I14" s="127"/>
      <c r="J14" s="130" t="s">
        <v>2</v>
      </c>
      <c r="K14" s="82"/>
    </row>
    <row r="15" spans="1:11" ht="42.75" customHeight="1">
      <c r="A15" s="123"/>
      <c r="B15" s="125"/>
      <c r="C15" s="62" t="s">
        <v>1</v>
      </c>
      <c r="D15" s="68" t="s">
        <v>32</v>
      </c>
      <c r="E15" s="68" t="s">
        <v>33</v>
      </c>
      <c r="F15" s="68" t="s">
        <v>34</v>
      </c>
      <c r="G15" s="68" t="s">
        <v>35</v>
      </c>
      <c r="H15" s="68" t="s">
        <v>36</v>
      </c>
      <c r="I15" s="69" t="s">
        <v>37</v>
      </c>
      <c r="J15" s="130"/>
      <c r="K15" s="82"/>
    </row>
    <row r="16" spans="1:11" ht="15">
      <c r="A16" s="70" t="s">
        <v>22</v>
      </c>
      <c r="B16" s="71">
        <v>2</v>
      </c>
      <c r="C16" s="63">
        <v>3</v>
      </c>
      <c r="D16" s="72">
        <v>4</v>
      </c>
      <c r="E16" s="72">
        <v>5</v>
      </c>
      <c r="F16" s="72">
        <v>6</v>
      </c>
      <c r="G16" s="72">
        <v>7</v>
      </c>
      <c r="H16" s="72">
        <v>8</v>
      </c>
      <c r="I16" s="73">
        <v>9</v>
      </c>
      <c r="J16" s="63">
        <v>10</v>
      </c>
      <c r="K16" s="83"/>
    </row>
    <row r="17" spans="1:11" ht="15.75">
      <c r="A17" s="18" t="s">
        <v>22</v>
      </c>
      <c r="B17" s="19" t="s">
        <v>10</v>
      </c>
      <c r="C17" s="45">
        <f>SUM(D17:I17)</f>
        <v>5202775.56828</v>
      </c>
      <c r="D17" s="46">
        <f aca="true" t="shared" si="0" ref="D17:I17">SUM(D18:D20)</f>
        <v>942448.2312900001</v>
      </c>
      <c r="E17" s="46">
        <f t="shared" si="0"/>
        <v>887883.3369899999</v>
      </c>
      <c r="F17" s="46">
        <f t="shared" si="0"/>
        <v>823859.4</v>
      </c>
      <c r="G17" s="46">
        <f t="shared" si="0"/>
        <v>862752</v>
      </c>
      <c r="H17" s="46">
        <f t="shared" si="0"/>
        <v>842916.3</v>
      </c>
      <c r="I17" s="64">
        <f t="shared" si="0"/>
        <v>842916.3</v>
      </c>
      <c r="J17" s="95"/>
      <c r="K17" s="93"/>
    </row>
    <row r="18" spans="1:11" ht="15.75">
      <c r="A18" s="21" t="s">
        <v>55</v>
      </c>
      <c r="B18" s="6" t="s">
        <v>3</v>
      </c>
      <c r="C18" s="47">
        <f>SUM(C23)</f>
        <v>1795441.6098800001</v>
      </c>
      <c r="D18" s="47">
        <f aca="true" t="shared" si="1" ref="C18:I20">SUM(D23)</f>
        <v>353888.81029000005</v>
      </c>
      <c r="E18" s="108">
        <f t="shared" si="1"/>
        <v>353012.8995899999</v>
      </c>
      <c r="F18" s="108">
        <f t="shared" si="1"/>
        <v>267111.5</v>
      </c>
      <c r="G18" s="108">
        <f t="shared" si="1"/>
        <v>274362.2</v>
      </c>
      <c r="H18" s="108">
        <f t="shared" si="1"/>
        <v>273533.10000000003</v>
      </c>
      <c r="I18" s="111">
        <f t="shared" si="1"/>
        <v>273533.10000000003</v>
      </c>
      <c r="J18" s="96"/>
      <c r="K18" s="94"/>
    </row>
    <row r="19" spans="1:11" ht="15.75">
      <c r="A19" s="75">
        <f>A18+1</f>
        <v>3</v>
      </c>
      <c r="B19" s="6" t="s">
        <v>5</v>
      </c>
      <c r="C19" s="47">
        <f>SUM(C24)</f>
        <v>3407333.9584</v>
      </c>
      <c r="D19" s="47">
        <f>SUM(D24)</f>
        <v>588559.4210000001</v>
      </c>
      <c r="E19" s="108">
        <f>SUM(E24)</f>
        <v>534870.4373999999</v>
      </c>
      <c r="F19" s="108">
        <f t="shared" si="1"/>
        <v>556747.9</v>
      </c>
      <c r="G19" s="108">
        <f t="shared" si="1"/>
        <v>588389.7999999999</v>
      </c>
      <c r="H19" s="108">
        <f t="shared" si="1"/>
        <v>569383.2</v>
      </c>
      <c r="I19" s="111">
        <f t="shared" si="1"/>
        <v>569383.2</v>
      </c>
      <c r="J19" s="96"/>
      <c r="K19" s="84"/>
    </row>
    <row r="20" spans="1:11" ht="15.75">
      <c r="A20" s="75">
        <f>A19+1</f>
        <v>4</v>
      </c>
      <c r="B20" s="6" t="s">
        <v>4</v>
      </c>
      <c r="C20" s="47">
        <f t="shared" si="1"/>
        <v>0</v>
      </c>
      <c r="D20" s="47">
        <f t="shared" si="1"/>
        <v>0</v>
      </c>
      <c r="E20" s="108">
        <f t="shared" si="1"/>
        <v>0</v>
      </c>
      <c r="F20" s="108">
        <f t="shared" si="1"/>
        <v>0</v>
      </c>
      <c r="G20" s="108">
        <f t="shared" si="1"/>
        <v>0</v>
      </c>
      <c r="H20" s="108">
        <f t="shared" si="1"/>
        <v>0</v>
      </c>
      <c r="I20" s="111">
        <f t="shared" si="1"/>
        <v>0</v>
      </c>
      <c r="J20" s="96"/>
      <c r="K20" s="84"/>
    </row>
    <row r="21" spans="1:11" ht="15.75">
      <c r="A21" s="21"/>
      <c r="B21" s="6"/>
      <c r="C21" s="47"/>
      <c r="D21" s="48"/>
      <c r="E21" s="15"/>
      <c r="F21" s="15"/>
      <c r="G21" s="15"/>
      <c r="H21" s="15"/>
      <c r="I21" s="112"/>
      <c r="J21" s="97"/>
      <c r="K21" s="84"/>
    </row>
    <row r="22" spans="1:11" ht="15.75">
      <c r="A22" s="26" t="s">
        <v>56</v>
      </c>
      <c r="B22" s="27" t="s">
        <v>6</v>
      </c>
      <c r="C22" s="49">
        <f>SUM(D22:I22)</f>
        <v>5202775.56828</v>
      </c>
      <c r="D22" s="113">
        <f aca="true" t="shared" si="2" ref="D22:I22">SUM(D23:D25)</f>
        <v>942448.2312900001</v>
      </c>
      <c r="E22" s="113">
        <f t="shared" si="2"/>
        <v>887883.3369899999</v>
      </c>
      <c r="F22" s="113">
        <f t="shared" si="2"/>
        <v>823859.4</v>
      </c>
      <c r="G22" s="113">
        <f t="shared" si="2"/>
        <v>862752</v>
      </c>
      <c r="H22" s="113">
        <f t="shared" si="2"/>
        <v>842916.3</v>
      </c>
      <c r="I22" s="114">
        <f t="shared" si="2"/>
        <v>842916.3</v>
      </c>
      <c r="J22" s="98"/>
      <c r="K22" s="85"/>
    </row>
    <row r="23" spans="1:11" ht="15.75">
      <c r="A23" s="75">
        <f>A22+1</f>
        <v>6</v>
      </c>
      <c r="B23" s="6" t="s">
        <v>3</v>
      </c>
      <c r="C23" s="47">
        <f aca="true" t="shared" si="3" ref="C23:I23">SUM(C35+C160+C172)</f>
        <v>1795441.6098800001</v>
      </c>
      <c r="D23" s="47">
        <f t="shared" si="3"/>
        <v>353888.81029000005</v>
      </c>
      <c r="E23" s="108">
        <f t="shared" si="3"/>
        <v>353012.8995899999</v>
      </c>
      <c r="F23" s="108">
        <f t="shared" si="3"/>
        <v>267111.5</v>
      </c>
      <c r="G23" s="108">
        <f t="shared" si="3"/>
        <v>274362.2</v>
      </c>
      <c r="H23" s="108">
        <f t="shared" si="3"/>
        <v>273533.10000000003</v>
      </c>
      <c r="I23" s="108">
        <f t="shared" si="3"/>
        <v>273533.10000000003</v>
      </c>
      <c r="J23" s="96"/>
      <c r="K23" s="84"/>
    </row>
    <row r="24" spans="1:11" ht="15.75">
      <c r="A24" s="75">
        <f>A23+1</f>
        <v>7</v>
      </c>
      <c r="B24" s="6" t="s">
        <v>5</v>
      </c>
      <c r="C24" s="47">
        <f aca="true" t="shared" si="4" ref="C24:I24">SUM(C36+C173)</f>
        <v>3407333.9584</v>
      </c>
      <c r="D24" s="47">
        <f t="shared" si="4"/>
        <v>588559.4210000001</v>
      </c>
      <c r="E24" s="108">
        <f t="shared" si="4"/>
        <v>534870.4373999999</v>
      </c>
      <c r="F24" s="108">
        <f t="shared" si="4"/>
        <v>556747.9</v>
      </c>
      <c r="G24" s="108">
        <f t="shared" si="4"/>
        <v>588389.7999999999</v>
      </c>
      <c r="H24" s="108">
        <f t="shared" si="4"/>
        <v>569383.2</v>
      </c>
      <c r="I24" s="111">
        <f t="shared" si="4"/>
        <v>569383.2</v>
      </c>
      <c r="J24" s="96"/>
      <c r="K24" s="84"/>
    </row>
    <row r="25" spans="1:11" ht="15.75">
      <c r="A25" s="75">
        <f>A24+1</f>
        <v>8</v>
      </c>
      <c r="B25" s="6" t="s">
        <v>4</v>
      </c>
      <c r="C25" s="47">
        <f>SUM(C37)</f>
        <v>0</v>
      </c>
      <c r="D25" s="47">
        <f aca="true" t="shared" si="5" ref="D25:I25">SUM(D37)</f>
        <v>0</v>
      </c>
      <c r="E25" s="108">
        <f t="shared" si="5"/>
        <v>0</v>
      </c>
      <c r="F25" s="108">
        <f t="shared" si="5"/>
        <v>0</v>
      </c>
      <c r="G25" s="108">
        <f t="shared" si="5"/>
        <v>0</v>
      </c>
      <c r="H25" s="108">
        <f t="shared" si="5"/>
        <v>0</v>
      </c>
      <c r="I25" s="111">
        <f t="shared" si="5"/>
        <v>0</v>
      </c>
      <c r="J25" s="96"/>
      <c r="K25" s="84"/>
    </row>
    <row r="26" spans="1:11" ht="15.75">
      <c r="A26" s="21"/>
      <c r="B26" s="25"/>
      <c r="C26" s="47"/>
      <c r="D26" s="48"/>
      <c r="E26" s="15"/>
      <c r="F26" s="15"/>
      <c r="G26" s="15"/>
      <c r="H26" s="15"/>
      <c r="I26" s="112"/>
      <c r="J26" s="97"/>
      <c r="K26" s="84"/>
    </row>
    <row r="27" spans="1:11" ht="15.75">
      <c r="A27" s="50"/>
      <c r="B27" s="52"/>
      <c r="C27" s="128" t="s">
        <v>30</v>
      </c>
      <c r="D27" s="129"/>
      <c r="E27" s="129"/>
      <c r="F27" s="129"/>
      <c r="G27" s="129"/>
      <c r="H27" s="129"/>
      <c r="I27" s="129"/>
      <c r="J27" s="99"/>
      <c r="K27" s="86"/>
    </row>
    <row r="28" spans="1:11" ht="63">
      <c r="A28" s="75">
        <f>A25+1</f>
        <v>9</v>
      </c>
      <c r="B28" s="53" t="s">
        <v>11</v>
      </c>
      <c r="C28" s="32">
        <f>SUM(C34)</f>
        <v>4938717.4332799995</v>
      </c>
      <c r="D28" s="32">
        <f aca="true" t="shared" si="6" ref="D28:I31">SUM(D34)</f>
        <v>899690.0962900001</v>
      </c>
      <c r="E28" s="36">
        <f t="shared" si="6"/>
        <v>841936.7369899999</v>
      </c>
      <c r="F28" s="36">
        <f t="shared" si="6"/>
        <v>781120.4</v>
      </c>
      <c r="G28" s="36">
        <f t="shared" si="6"/>
        <v>818547.2</v>
      </c>
      <c r="H28" s="36">
        <f t="shared" si="6"/>
        <v>798711.5</v>
      </c>
      <c r="I28" s="65">
        <f t="shared" si="6"/>
        <v>798711.5</v>
      </c>
      <c r="J28" s="100"/>
      <c r="K28" s="87"/>
    </row>
    <row r="29" spans="1:11" ht="15.75">
      <c r="A29" s="75">
        <f>A28+1</f>
        <v>10</v>
      </c>
      <c r="B29" s="6" t="s">
        <v>3</v>
      </c>
      <c r="C29" s="32">
        <f>SUM(C35)</f>
        <v>1531383.47488</v>
      </c>
      <c r="D29" s="32">
        <f>SUM(D35)</f>
        <v>311130.67529000004</v>
      </c>
      <c r="E29" s="36">
        <f>SUM(E35)</f>
        <v>307066.29958999995</v>
      </c>
      <c r="F29" s="36">
        <f t="shared" si="6"/>
        <v>224372.50000000003</v>
      </c>
      <c r="G29" s="36">
        <f t="shared" si="6"/>
        <v>230157.40000000002</v>
      </c>
      <c r="H29" s="36">
        <f t="shared" si="6"/>
        <v>229328.30000000002</v>
      </c>
      <c r="I29" s="65">
        <f t="shared" si="6"/>
        <v>229328.30000000002</v>
      </c>
      <c r="J29" s="101"/>
      <c r="K29" s="82"/>
    </row>
    <row r="30" spans="1:11" ht="15.75">
      <c r="A30" s="75">
        <f>A29+1</f>
        <v>11</v>
      </c>
      <c r="B30" s="6" t="s">
        <v>5</v>
      </c>
      <c r="C30" s="32">
        <f>SUM(C36)</f>
        <v>3407333.9584</v>
      </c>
      <c r="D30" s="32">
        <f>SUM(D36)</f>
        <v>588559.4210000001</v>
      </c>
      <c r="E30" s="36">
        <f t="shared" si="6"/>
        <v>534870.4373999999</v>
      </c>
      <c r="F30" s="36">
        <f t="shared" si="6"/>
        <v>556747.9</v>
      </c>
      <c r="G30" s="36">
        <f t="shared" si="6"/>
        <v>588389.7999999999</v>
      </c>
      <c r="H30" s="36">
        <f t="shared" si="6"/>
        <v>569383.2</v>
      </c>
      <c r="I30" s="65">
        <f t="shared" si="6"/>
        <v>569383.2</v>
      </c>
      <c r="J30" s="101"/>
      <c r="K30" s="82"/>
    </row>
    <row r="31" spans="1:11" ht="15.75">
      <c r="A31" s="75">
        <f>A30+1</f>
        <v>12</v>
      </c>
      <c r="B31" s="6" t="s">
        <v>4</v>
      </c>
      <c r="C31" s="32">
        <f>SUM(C37)</f>
        <v>0</v>
      </c>
      <c r="D31" s="32">
        <f t="shared" si="6"/>
        <v>0</v>
      </c>
      <c r="E31" s="36">
        <f t="shared" si="6"/>
        <v>0</v>
      </c>
      <c r="F31" s="36">
        <f t="shared" si="6"/>
        <v>0</v>
      </c>
      <c r="G31" s="36">
        <f t="shared" si="6"/>
        <v>0</v>
      </c>
      <c r="H31" s="36">
        <f t="shared" si="6"/>
        <v>0</v>
      </c>
      <c r="I31" s="65">
        <f t="shared" si="6"/>
        <v>0</v>
      </c>
      <c r="J31" s="101"/>
      <c r="K31" s="82"/>
    </row>
    <row r="32" spans="1:11" ht="15.75">
      <c r="A32" s="31"/>
      <c r="B32" s="54"/>
      <c r="C32" s="32"/>
      <c r="D32" s="29"/>
      <c r="E32" s="23"/>
      <c r="F32" s="23"/>
      <c r="G32" s="23"/>
      <c r="H32" s="23"/>
      <c r="I32" s="43"/>
      <c r="J32" s="101"/>
      <c r="K32" s="82"/>
    </row>
    <row r="33" spans="1:11" ht="15.75">
      <c r="A33" s="51"/>
      <c r="B33" s="55"/>
      <c r="C33" s="119" t="s">
        <v>12</v>
      </c>
      <c r="D33" s="120"/>
      <c r="E33" s="120"/>
      <c r="F33" s="120"/>
      <c r="G33" s="120"/>
      <c r="H33" s="120"/>
      <c r="I33" s="120"/>
      <c r="J33" s="102"/>
      <c r="K33" s="82"/>
    </row>
    <row r="34" spans="1:11" ht="15.75">
      <c r="A34" s="76">
        <f>A31+1</f>
        <v>13</v>
      </c>
      <c r="B34" s="53" t="s">
        <v>14</v>
      </c>
      <c r="C34" s="32">
        <f>SUM(D34:I34)</f>
        <v>4938717.4332799995</v>
      </c>
      <c r="D34" s="36">
        <f aca="true" t="shared" si="7" ref="D34:I34">SUM(D35:D37)</f>
        <v>899690.0962900001</v>
      </c>
      <c r="E34" s="36">
        <f t="shared" si="7"/>
        <v>841936.7369899999</v>
      </c>
      <c r="F34" s="36">
        <f t="shared" si="7"/>
        <v>781120.4</v>
      </c>
      <c r="G34" s="36">
        <f t="shared" si="7"/>
        <v>818547.2</v>
      </c>
      <c r="H34" s="36">
        <f t="shared" si="7"/>
        <v>798711.5</v>
      </c>
      <c r="I34" s="65">
        <f t="shared" si="7"/>
        <v>798711.5</v>
      </c>
      <c r="J34" s="100"/>
      <c r="K34" s="87"/>
    </row>
    <row r="35" spans="1:11" ht="15.75">
      <c r="A35" s="76">
        <f>A34+1</f>
        <v>14</v>
      </c>
      <c r="B35" s="6" t="s">
        <v>3</v>
      </c>
      <c r="C35" s="32">
        <f>SUM(D35:I35)</f>
        <v>1531383.47488</v>
      </c>
      <c r="D35" s="23">
        <f aca="true" t="shared" si="8" ref="D35:I35">SUM(D43+D50+D53+D57+D60+D64+D67+D74+D78+D83+D86+D89+D92+D96+D99+D103+D108+D113+D114+D119+D123+D127+D131+D134+D138+D142)</f>
        <v>311130.67529000004</v>
      </c>
      <c r="E35" s="23">
        <f t="shared" si="8"/>
        <v>307066.29958999995</v>
      </c>
      <c r="F35" s="23">
        <f t="shared" si="8"/>
        <v>224372.50000000003</v>
      </c>
      <c r="G35" s="23">
        <f t="shared" si="8"/>
        <v>230157.40000000002</v>
      </c>
      <c r="H35" s="23">
        <f t="shared" si="8"/>
        <v>229328.30000000002</v>
      </c>
      <c r="I35" s="23">
        <f t="shared" si="8"/>
        <v>229328.30000000002</v>
      </c>
      <c r="J35" s="101"/>
      <c r="K35" s="82"/>
    </row>
    <row r="36" spans="1:11" ht="15.75">
      <c r="A36" s="76">
        <f>A35+1</f>
        <v>15</v>
      </c>
      <c r="B36" s="6" t="s">
        <v>5</v>
      </c>
      <c r="C36" s="32">
        <f>SUM(D36:I36)</f>
        <v>3407333.9584</v>
      </c>
      <c r="D36" s="23">
        <f aca="true" t="shared" si="9" ref="D36:I36">SUM(D40+D46+D54+D61+D68+D71+D75+D79+D93+D100+D104+D109+D115+D120+D124+D128+D135+D139+D143+D146+D149+D152)</f>
        <v>588559.4210000001</v>
      </c>
      <c r="E36" s="23">
        <f t="shared" si="9"/>
        <v>534870.4373999999</v>
      </c>
      <c r="F36" s="23">
        <f t="shared" si="9"/>
        <v>556747.9</v>
      </c>
      <c r="G36" s="23">
        <f t="shared" si="9"/>
        <v>588389.7999999999</v>
      </c>
      <c r="H36" s="23">
        <f t="shared" si="9"/>
        <v>569383.2</v>
      </c>
      <c r="I36" s="23">
        <f t="shared" si="9"/>
        <v>569383.2</v>
      </c>
      <c r="J36" s="101"/>
      <c r="K36" s="82"/>
    </row>
    <row r="37" spans="1:11" ht="15.75">
      <c r="A37" s="76">
        <f>A36+1</f>
        <v>16</v>
      </c>
      <c r="B37" s="6" t="s">
        <v>4</v>
      </c>
      <c r="C37" s="32">
        <f>SUM(D37:I37)</f>
        <v>0</v>
      </c>
      <c r="D37" s="37">
        <f aca="true" t="shared" si="10" ref="D37:I37">SUM(D80+D105+D110+D116)</f>
        <v>0</v>
      </c>
      <c r="E37" s="37">
        <f t="shared" si="10"/>
        <v>0</v>
      </c>
      <c r="F37" s="37">
        <f t="shared" si="10"/>
        <v>0</v>
      </c>
      <c r="G37" s="37">
        <f t="shared" si="10"/>
        <v>0</v>
      </c>
      <c r="H37" s="37">
        <f t="shared" si="10"/>
        <v>0</v>
      </c>
      <c r="I37" s="37">
        <f t="shared" si="10"/>
        <v>0</v>
      </c>
      <c r="J37" s="103"/>
      <c r="K37" s="82"/>
    </row>
    <row r="38" spans="1:11" ht="15.75">
      <c r="A38" s="76"/>
      <c r="B38" s="56"/>
      <c r="C38" s="32"/>
      <c r="D38" s="37"/>
      <c r="E38" s="37"/>
      <c r="F38" s="37"/>
      <c r="G38" s="37"/>
      <c r="H38" s="37"/>
      <c r="I38" s="42"/>
      <c r="J38" s="101"/>
      <c r="K38" s="82"/>
    </row>
    <row r="39" spans="1:11" ht="94.5">
      <c r="A39" s="77">
        <f>A37+1</f>
        <v>17</v>
      </c>
      <c r="B39" s="57" t="s">
        <v>61</v>
      </c>
      <c r="C39" s="33">
        <f>SUM(D39:I39)</f>
        <v>1175064.7</v>
      </c>
      <c r="D39" s="33">
        <f aca="true" t="shared" si="11" ref="D39:I39">SUM(D40)</f>
        <v>171082.3</v>
      </c>
      <c r="E39" s="33">
        <f t="shared" si="11"/>
        <v>175121.4</v>
      </c>
      <c r="F39" s="33">
        <f t="shared" si="11"/>
        <v>198306</v>
      </c>
      <c r="G39" s="33">
        <f t="shared" si="11"/>
        <v>210185</v>
      </c>
      <c r="H39" s="33">
        <f t="shared" si="11"/>
        <v>210185</v>
      </c>
      <c r="I39" s="66">
        <f t="shared" si="11"/>
        <v>210185</v>
      </c>
      <c r="J39" s="104" t="s">
        <v>45</v>
      </c>
      <c r="K39" s="88"/>
    </row>
    <row r="40" spans="1:11" ht="15.75">
      <c r="A40" s="77">
        <f>A39+1</f>
        <v>18</v>
      </c>
      <c r="B40" s="58" t="s">
        <v>5</v>
      </c>
      <c r="C40" s="23">
        <f>SUM(D40:I40)</f>
        <v>1175064.7</v>
      </c>
      <c r="D40" s="23">
        <f>167620+3314.3+148</f>
        <v>171082.3</v>
      </c>
      <c r="E40" s="23">
        <f>188499-5000-8377.6</f>
        <v>175121.4</v>
      </c>
      <c r="F40" s="23">
        <f>198306</f>
        <v>198306</v>
      </c>
      <c r="G40" s="23">
        <f>210185</f>
        <v>210185</v>
      </c>
      <c r="H40" s="23">
        <f>210185</f>
        <v>210185</v>
      </c>
      <c r="I40" s="23">
        <f>210185</f>
        <v>210185</v>
      </c>
      <c r="J40" s="104"/>
      <c r="K40" s="89"/>
    </row>
    <row r="41" spans="1:11" ht="15.75">
      <c r="A41" s="76"/>
      <c r="B41" s="54"/>
      <c r="C41" s="32"/>
      <c r="D41" s="37"/>
      <c r="E41" s="37"/>
      <c r="F41" s="37"/>
      <c r="G41" s="37"/>
      <c r="H41" s="37"/>
      <c r="I41" s="42"/>
      <c r="J41" s="101"/>
      <c r="K41" s="82"/>
    </row>
    <row r="42" spans="1:11" ht="78.75">
      <c r="A42" s="78">
        <f>A40+1</f>
        <v>19</v>
      </c>
      <c r="B42" s="105" t="s">
        <v>15</v>
      </c>
      <c r="C42" s="33">
        <f>SUM(D42:I42)</f>
        <v>550423.05</v>
      </c>
      <c r="D42" s="33">
        <f aca="true" t="shared" si="12" ref="D42:I42">SUM(D43:D43)</f>
        <v>97300</v>
      </c>
      <c r="E42" s="33">
        <f t="shared" si="12"/>
        <v>95746.05</v>
      </c>
      <c r="F42" s="33">
        <f t="shared" si="12"/>
        <v>86086.1</v>
      </c>
      <c r="G42" s="33">
        <f t="shared" si="12"/>
        <v>90430.3</v>
      </c>
      <c r="H42" s="33">
        <f t="shared" si="12"/>
        <v>90430.3</v>
      </c>
      <c r="I42" s="66">
        <f t="shared" si="12"/>
        <v>90430.3</v>
      </c>
      <c r="J42" s="104" t="s">
        <v>45</v>
      </c>
      <c r="K42" s="88"/>
    </row>
    <row r="43" spans="1:11" ht="15.75">
      <c r="A43" s="78">
        <f>A42+1</f>
        <v>20</v>
      </c>
      <c r="B43" s="58" t="s">
        <v>3</v>
      </c>
      <c r="C43" s="23">
        <f>SUM(D43:I43)</f>
        <v>550423.05</v>
      </c>
      <c r="D43" s="23">
        <f>97300</f>
        <v>97300</v>
      </c>
      <c r="E43" s="23">
        <f>96939.3-1193.25</f>
        <v>95746.05</v>
      </c>
      <c r="F43" s="23">
        <v>86086.1</v>
      </c>
      <c r="G43" s="23">
        <v>90430.3</v>
      </c>
      <c r="H43" s="23">
        <v>90430.3</v>
      </c>
      <c r="I43" s="23">
        <v>90430.3</v>
      </c>
      <c r="J43" s="104"/>
      <c r="K43" s="89"/>
    </row>
    <row r="44" spans="1:11" ht="15.75">
      <c r="A44" s="76"/>
      <c r="B44" s="54"/>
      <c r="C44" s="32"/>
      <c r="D44" s="37"/>
      <c r="E44" s="37"/>
      <c r="F44" s="37"/>
      <c r="G44" s="37"/>
      <c r="H44" s="37"/>
      <c r="I44" s="42"/>
      <c r="J44" s="101"/>
      <c r="K44" s="82"/>
    </row>
    <row r="45" spans="1:11" ht="94.5">
      <c r="A45" s="78">
        <f>A43+1</f>
        <v>21</v>
      </c>
      <c r="B45" s="105" t="s">
        <v>62</v>
      </c>
      <c r="C45" s="33">
        <f>SUM(D45:I45)</f>
        <v>1737813.1</v>
      </c>
      <c r="D45" s="33">
        <f aca="true" t="shared" si="13" ref="D45:I45">SUM(D46)</f>
        <v>282252.8</v>
      </c>
      <c r="E45" s="33">
        <f t="shared" si="13"/>
        <v>267321.3</v>
      </c>
      <c r="F45" s="33">
        <f t="shared" si="13"/>
        <v>283904</v>
      </c>
      <c r="G45" s="33">
        <f t="shared" si="13"/>
        <v>301445</v>
      </c>
      <c r="H45" s="33">
        <f t="shared" si="13"/>
        <v>301445</v>
      </c>
      <c r="I45" s="66">
        <f t="shared" si="13"/>
        <v>301445</v>
      </c>
      <c r="J45" s="104" t="s">
        <v>46</v>
      </c>
      <c r="K45" s="90"/>
    </row>
    <row r="46" spans="1:11" ht="15.75">
      <c r="A46" s="78">
        <f>A45+1</f>
        <v>22</v>
      </c>
      <c r="B46" s="58" t="s">
        <v>5</v>
      </c>
      <c r="C46" s="23">
        <f>SUM(D46:I46)</f>
        <v>1737813.1</v>
      </c>
      <c r="D46" s="23">
        <f>225030+1000+15278.3+37000+3944.5</f>
        <v>282252.8</v>
      </c>
      <c r="E46" s="23">
        <f>269312+509.3-2500</f>
        <v>267321.3</v>
      </c>
      <c r="F46" s="23">
        <f>283904</f>
        <v>283904</v>
      </c>
      <c r="G46" s="23">
        <f>301445</f>
        <v>301445</v>
      </c>
      <c r="H46" s="23">
        <f>301445</f>
        <v>301445</v>
      </c>
      <c r="I46" s="23">
        <f>301445</f>
        <v>301445</v>
      </c>
      <c r="J46" s="104"/>
      <c r="K46" s="89"/>
    </row>
    <row r="47" spans="1:11" ht="15.75">
      <c r="A47" s="76"/>
      <c r="B47" s="56"/>
      <c r="C47" s="32"/>
      <c r="D47" s="37"/>
      <c r="E47" s="37"/>
      <c r="F47" s="37"/>
      <c r="G47" s="37"/>
      <c r="H47" s="37"/>
      <c r="I47" s="42"/>
      <c r="J47" s="101"/>
      <c r="K47" s="82"/>
    </row>
    <row r="48" spans="1:11" ht="78.75">
      <c r="A48" s="78">
        <f>A46+1</f>
        <v>23</v>
      </c>
      <c r="B48" s="57" t="s">
        <v>16</v>
      </c>
      <c r="C48" s="33">
        <f>SUM(D48:I48)</f>
        <v>427139.12</v>
      </c>
      <c r="D48" s="33">
        <f aca="true" t="shared" si="14" ref="D48:I48">SUM(D50:D50)</f>
        <v>69179.75</v>
      </c>
      <c r="E48" s="33">
        <f t="shared" si="14"/>
        <v>74776.97</v>
      </c>
      <c r="F48" s="33">
        <f t="shared" si="14"/>
        <v>67976.5</v>
      </c>
      <c r="G48" s="33">
        <f t="shared" si="14"/>
        <v>71735.3</v>
      </c>
      <c r="H48" s="33">
        <f t="shared" si="14"/>
        <v>71735.3</v>
      </c>
      <c r="I48" s="66">
        <f t="shared" si="14"/>
        <v>71735.3</v>
      </c>
      <c r="J48" s="104" t="s">
        <v>47</v>
      </c>
      <c r="K48" s="90"/>
    </row>
    <row r="49" spans="1:11" ht="30">
      <c r="A49" s="78">
        <f>A48+1</f>
        <v>24</v>
      </c>
      <c r="B49" s="133" t="s">
        <v>9</v>
      </c>
      <c r="C49" s="23">
        <f>SUM(D49:I49)</f>
        <v>4553.7</v>
      </c>
      <c r="D49" s="23">
        <v>1541.2</v>
      </c>
      <c r="E49" s="23">
        <v>602.5</v>
      </c>
      <c r="F49" s="23">
        <v>602.5</v>
      </c>
      <c r="G49" s="23">
        <v>602.5</v>
      </c>
      <c r="H49" s="23">
        <v>602.5</v>
      </c>
      <c r="I49" s="23">
        <v>602.5</v>
      </c>
      <c r="J49" s="106"/>
      <c r="K49" s="89"/>
    </row>
    <row r="50" spans="1:11" ht="15.75">
      <c r="A50" s="77">
        <f>A49+1</f>
        <v>25</v>
      </c>
      <c r="B50" s="59" t="s">
        <v>3</v>
      </c>
      <c r="C50" s="23">
        <f>SUM(D50:I50)</f>
        <v>427139.12</v>
      </c>
      <c r="D50" s="23">
        <f>67648+1015.1+516.65</f>
        <v>69179.75</v>
      </c>
      <c r="E50" s="23">
        <f>73583.72+1193.25</f>
        <v>74776.97</v>
      </c>
      <c r="F50" s="23">
        <v>67976.5</v>
      </c>
      <c r="G50" s="23">
        <v>71735.3</v>
      </c>
      <c r="H50" s="23">
        <v>71735.3</v>
      </c>
      <c r="I50" s="23">
        <v>71735.3</v>
      </c>
      <c r="J50" s="104"/>
      <c r="K50" s="89"/>
    </row>
    <row r="51" spans="1:11" ht="15.75">
      <c r="A51" s="76"/>
      <c r="B51" s="56"/>
      <c r="C51" s="32"/>
      <c r="D51" s="37"/>
      <c r="E51" s="37"/>
      <c r="F51" s="37"/>
      <c r="G51" s="37"/>
      <c r="H51" s="37"/>
      <c r="I51" s="42"/>
      <c r="J51" s="101"/>
      <c r="K51" s="82"/>
    </row>
    <row r="52" spans="1:11" ht="63">
      <c r="A52" s="78">
        <f>A50+1</f>
        <v>26</v>
      </c>
      <c r="B52" s="60" t="s">
        <v>17</v>
      </c>
      <c r="C52" s="33">
        <f>SUM(D52:I52)</f>
        <v>226440.30875999999</v>
      </c>
      <c r="D52" s="36">
        <f aca="true" t="shared" si="15" ref="D52:I52">SUM(D53:D54)</f>
        <v>43390.80876</v>
      </c>
      <c r="E52" s="36">
        <f t="shared" si="15"/>
        <v>37821.7</v>
      </c>
      <c r="F52" s="36">
        <f t="shared" si="15"/>
        <v>35165.3</v>
      </c>
      <c r="G52" s="36">
        <f t="shared" si="15"/>
        <v>36687.5</v>
      </c>
      <c r="H52" s="36">
        <f t="shared" si="15"/>
        <v>36687.5</v>
      </c>
      <c r="I52" s="36">
        <f t="shared" si="15"/>
        <v>36687.5</v>
      </c>
      <c r="J52" s="104" t="s">
        <v>79</v>
      </c>
      <c r="K52" s="89"/>
    </row>
    <row r="53" spans="1:11" ht="15.75">
      <c r="A53" s="77">
        <f>A52+1</f>
        <v>27</v>
      </c>
      <c r="B53" s="59" t="s">
        <v>3</v>
      </c>
      <c r="C53" s="23">
        <f>SUM(D53:I53)</f>
        <v>225259.10876</v>
      </c>
      <c r="D53" s="23">
        <f>40941.889-1115.35724+2383.077</f>
        <v>42209.60876</v>
      </c>
      <c r="E53" s="23">
        <v>37821.7</v>
      </c>
      <c r="F53" s="23">
        <v>35165.3</v>
      </c>
      <c r="G53" s="23">
        <v>36687.5</v>
      </c>
      <c r="H53" s="23">
        <v>36687.5</v>
      </c>
      <c r="I53" s="23">
        <v>36687.5</v>
      </c>
      <c r="J53" s="104"/>
      <c r="K53" s="89"/>
    </row>
    <row r="54" spans="1:11" ht="15.75">
      <c r="A54" s="77">
        <f>A53+1</f>
        <v>28</v>
      </c>
      <c r="B54" s="59" t="s">
        <v>5</v>
      </c>
      <c r="C54" s="23">
        <f>SUM(D54:I54)</f>
        <v>1181.2</v>
      </c>
      <c r="D54" s="37">
        <f>1181.2</f>
        <v>1181.2</v>
      </c>
      <c r="E54" s="37"/>
      <c r="F54" s="37"/>
      <c r="G54" s="37"/>
      <c r="H54" s="37"/>
      <c r="I54" s="42"/>
      <c r="J54" s="104"/>
      <c r="K54" s="89"/>
    </row>
    <row r="55" spans="1:11" ht="15.75">
      <c r="A55" s="76"/>
      <c r="B55" s="56"/>
      <c r="C55" s="32"/>
      <c r="D55" s="37"/>
      <c r="E55" s="37"/>
      <c r="F55" s="37"/>
      <c r="G55" s="37"/>
      <c r="H55" s="37"/>
      <c r="I55" s="42"/>
      <c r="J55" s="101"/>
      <c r="K55" s="82"/>
    </row>
    <row r="56" spans="1:11" ht="47.25">
      <c r="A56" s="78">
        <f>A54+1</f>
        <v>29</v>
      </c>
      <c r="B56" s="60" t="s">
        <v>31</v>
      </c>
      <c r="C56" s="33">
        <f>SUM(D56:I56)</f>
        <v>22405.100000000002</v>
      </c>
      <c r="D56" s="33">
        <f aca="true" t="shared" si="16" ref="D56:I56">SUM(D57)</f>
        <v>3120.2</v>
      </c>
      <c r="E56" s="33">
        <f t="shared" si="16"/>
        <v>3615</v>
      </c>
      <c r="F56" s="33">
        <f t="shared" si="16"/>
        <v>3798.3</v>
      </c>
      <c r="G56" s="33">
        <f t="shared" si="16"/>
        <v>3957.2</v>
      </c>
      <c r="H56" s="33">
        <f t="shared" si="16"/>
        <v>3957.2</v>
      </c>
      <c r="I56" s="66">
        <f t="shared" si="16"/>
        <v>3957.2</v>
      </c>
      <c r="J56" s="104">
        <v>38</v>
      </c>
      <c r="K56" s="89"/>
    </row>
    <row r="57" spans="1:11" ht="15.75">
      <c r="A57" s="77">
        <f>A56+1</f>
        <v>30</v>
      </c>
      <c r="B57" s="58" t="s">
        <v>3</v>
      </c>
      <c r="C57" s="23">
        <f>SUM(D57:I57)</f>
        <v>22405.100000000002</v>
      </c>
      <c r="D57" s="23">
        <v>3120.2</v>
      </c>
      <c r="E57" s="23">
        <v>3615</v>
      </c>
      <c r="F57" s="23">
        <v>3798.3</v>
      </c>
      <c r="G57" s="23">
        <v>3957.2</v>
      </c>
      <c r="H57" s="23">
        <v>3957.2</v>
      </c>
      <c r="I57" s="23">
        <v>3957.2</v>
      </c>
      <c r="J57" s="104"/>
      <c r="K57" s="89"/>
    </row>
    <row r="58" spans="1:11" ht="15.75">
      <c r="A58" s="77"/>
      <c r="B58" s="58"/>
      <c r="C58" s="36"/>
      <c r="D58" s="23"/>
      <c r="E58" s="23"/>
      <c r="F58" s="23"/>
      <c r="G58" s="23"/>
      <c r="H58" s="23"/>
      <c r="I58" s="43"/>
      <c r="J58" s="104"/>
      <c r="K58" s="89"/>
    </row>
    <row r="59" spans="1:11" ht="63">
      <c r="A59" s="78">
        <f>A57+1</f>
        <v>31</v>
      </c>
      <c r="B59" s="60" t="s">
        <v>58</v>
      </c>
      <c r="C59" s="33">
        <f>SUM(D59:I59)</f>
        <v>92452.93674</v>
      </c>
      <c r="D59" s="33">
        <f aca="true" t="shared" si="17" ref="D59:I59">SUM(D60:D61)</f>
        <v>36547.40074</v>
      </c>
      <c r="E59" s="33">
        <f t="shared" si="17"/>
        <v>17994.336</v>
      </c>
      <c r="F59" s="33">
        <f t="shared" si="17"/>
        <v>9477.8</v>
      </c>
      <c r="G59" s="33">
        <f t="shared" si="17"/>
        <v>9477.8</v>
      </c>
      <c r="H59" s="33">
        <f t="shared" si="17"/>
        <v>9477.8</v>
      </c>
      <c r="I59" s="66">
        <f t="shared" si="17"/>
        <v>9477.8</v>
      </c>
      <c r="J59" s="104">
        <v>30</v>
      </c>
      <c r="K59" s="89"/>
    </row>
    <row r="60" spans="1:11" ht="15.75">
      <c r="A60" s="77">
        <f>A59+1</f>
        <v>32</v>
      </c>
      <c r="B60" s="59" t="s">
        <v>3</v>
      </c>
      <c r="C60" s="23">
        <f>SUM(D60:I60)</f>
        <v>92452.93674</v>
      </c>
      <c r="D60" s="23">
        <f>31688.52+4858.88074</f>
        <v>36547.40074</v>
      </c>
      <c r="E60" s="23">
        <f>19884.691-1456.913-433.442</f>
        <v>17994.336</v>
      </c>
      <c r="F60" s="23">
        <v>9477.8</v>
      </c>
      <c r="G60" s="23">
        <v>9477.8</v>
      </c>
      <c r="H60" s="23">
        <v>9477.8</v>
      </c>
      <c r="I60" s="23">
        <v>9477.8</v>
      </c>
      <c r="J60" s="104"/>
      <c r="K60" s="89"/>
    </row>
    <row r="61" spans="1:11" ht="15.75">
      <c r="A61" s="77">
        <f>A60+1</f>
        <v>33</v>
      </c>
      <c r="B61" s="59" t="s">
        <v>5</v>
      </c>
      <c r="C61" s="23">
        <f>SUM(D61:I61)</f>
        <v>0</v>
      </c>
      <c r="D61" s="23"/>
      <c r="E61" s="23"/>
      <c r="F61" s="23"/>
      <c r="G61" s="23"/>
      <c r="H61" s="23"/>
      <c r="I61" s="43"/>
      <c r="J61" s="104"/>
      <c r="K61" s="89"/>
    </row>
    <row r="62" spans="1:11" ht="15.75">
      <c r="A62" s="76"/>
      <c r="B62" s="59"/>
      <c r="C62" s="32"/>
      <c r="D62" s="37"/>
      <c r="E62" s="37"/>
      <c r="F62" s="37"/>
      <c r="G62" s="37"/>
      <c r="H62" s="37"/>
      <c r="I62" s="42"/>
      <c r="J62" s="101"/>
      <c r="K62" s="82"/>
    </row>
    <row r="63" spans="1:11" ht="94.5">
      <c r="A63" s="78">
        <f>A61+1</f>
        <v>34</v>
      </c>
      <c r="B63" s="60" t="s">
        <v>21</v>
      </c>
      <c r="C63" s="33">
        <f>SUM(D63:I63)</f>
        <v>23332.832540000003</v>
      </c>
      <c r="D63" s="36">
        <f aca="true" t="shared" si="18" ref="D63:I63">SUM(D64:D64)</f>
        <v>710.84455</v>
      </c>
      <c r="E63" s="36">
        <f t="shared" si="18"/>
        <v>16498.545990000002</v>
      </c>
      <c r="F63" s="36">
        <f t="shared" si="18"/>
        <v>5294.342</v>
      </c>
      <c r="G63" s="36">
        <f t="shared" si="18"/>
        <v>829.1</v>
      </c>
      <c r="H63" s="36">
        <f t="shared" si="18"/>
        <v>0</v>
      </c>
      <c r="I63" s="65">
        <f t="shared" si="18"/>
        <v>0</v>
      </c>
      <c r="J63" s="101">
        <v>35</v>
      </c>
      <c r="K63" s="87"/>
    </row>
    <row r="64" spans="1:11" ht="15.75">
      <c r="A64" s="77">
        <f>A63+1</f>
        <v>35</v>
      </c>
      <c r="B64" s="59" t="s">
        <v>3</v>
      </c>
      <c r="C64" s="23">
        <f>SUM(D64:I64)</f>
        <v>23332.832540000003</v>
      </c>
      <c r="D64" s="23">
        <f>581.851+128.99355</f>
        <v>710.84455</v>
      </c>
      <c r="E64" s="23">
        <f>7816+5050.00399+200+3432.542</f>
        <v>16498.545990000002</v>
      </c>
      <c r="F64" s="23">
        <f>1861.8+3432.542</f>
        <v>5294.342</v>
      </c>
      <c r="G64" s="23">
        <v>829.1</v>
      </c>
      <c r="H64" s="23">
        <v>0</v>
      </c>
      <c r="I64" s="43">
        <v>0</v>
      </c>
      <c r="J64" s="104"/>
      <c r="K64" s="89"/>
    </row>
    <row r="65" spans="1:11" ht="15.75">
      <c r="A65" s="76"/>
      <c r="B65" s="59"/>
      <c r="C65" s="32"/>
      <c r="D65" s="37"/>
      <c r="E65" s="37"/>
      <c r="F65" s="37"/>
      <c r="G65" s="37"/>
      <c r="H65" s="37"/>
      <c r="I65" s="42"/>
      <c r="J65" s="101"/>
      <c r="K65" s="82"/>
    </row>
    <row r="66" spans="1:11" ht="94.5">
      <c r="A66" s="78">
        <f>A64+1</f>
        <v>36</v>
      </c>
      <c r="B66" s="60" t="s">
        <v>63</v>
      </c>
      <c r="C66" s="33">
        <f>SUM(D66:I66)</f>
        <v>17784</v>
      </c>
      <c r="D66" s="33">
        <f aca="true" t="shared" si="19" ref="D66:I66">SUM(D67:D68)</f>
        <v>7784</v>
      </c>
      <c r="E66" s="33">
        <f t="shared" si="19"/>
        <v>4000</v>
      </c>
      <c r="F66" s="33">
        <f t="shared" si="19"/>
        <v>1500</v>
      </c>
      <c r="G66" s="33">
        <f t="shared" si="19"/>
        <v>1500</v>
      </c>
      <c r="H66" s="33">
        <f t="shared" si="19"/>
        <v>1500</v>
      </c>
      <c r="I66" s="66">
        <f t="shared" si="19"/>
        <v>1500</v>
      </c>
      <c r="J66" s="104">
        <v>38</v>
      </c>
      <c r="K66" s="89"/>
    </row>
    <row r="67" spans="1:11" ht="15.75">
      <c r="A67" s="77">
        <f>A66+1</f>
        <v>37</v>
      </c>
      <c r="B67" s="58" t="s">
        <v>3</v>
      </c>
      <c r="C67" s="23">
        <f>SUM(D67:I67)</f>
        <v>11892</v>
      </c>
      <c r="D67" s="23">
        <f>2000+1892</f>
        <v>3892</v>
      </c>
      <c r="E67" s="23">
        <v>2000</v>
      </c>
      <c r="F67" s="23">
        <v>1500</v>
      </c>
      <c r="G67" s="23">
        <v>1500</v>
      </c>
      <c r="H67" s="23">
        <v>1500</v>
      </c>
      <c r="I67" s="43">
        <v>1500</v>
      </c>
      <c r="J67" s="104"/>
      <c r="K67" s="89"/>
    </row>
    <row r="68" spans="1:11" ht="15.75">
      <c r="A68" s="77">
        <f>A67+1</f>
        <v>38</v>
      </c>
      <c r="B68" s="61" t="s">
        <v>5</v>
      </c>
      <c r="C68" s="23">
        <f>SUM(D68:I68)</f>
        <v>5892</v>
      </c>
      <c r="D68" s="23">
        <v>3892</v>
      </c>
      <c r="E68" s="23">
        <f>2000</f>
        <v>2000</v>
      </c>
      <c r="F68" s="23"/>
      <c r="G68" s="23"/>
      <c r="H68" s="23"/>
      <c r="I68" s="43"/>
      <c r="J68" s="104"/>
      <c r="K68" s="89"/>
    </row>
    <row r="69" spans="1:11" ht="15.75">
      <c r="A69" s="77"/>
      <c r="B69" s="61"/>
      <c r="C69" s="36"/>
      <c r="D69" s="23"/>
      <c r="E69" s="23"/>
      <c r="F69" s="23"/>
      <c r="G69" s="23"/>
      <c r="H69" s="23"/>
      <c r="I69" s="43"/>
      <c r="J69" s="104"/>
      <c r="K69" s="89"/>
    </row>
    <row r="70" spans="1:11" ht="63">
      <c r="A70" s="78">
        <f>A68+1</f>
        <v>39</v>
      </c>
      <c r="B70" s="60" t="s">
        <v>18</v>
      </c>
      <c r="C70" s="33">
        <f>SUM(D70:I70)</f>
        <v>233716.289</v>
      </c>
      <c r="D70" s="33">
        <f aca="true" t="shared" si="20" ref="D70:I70">SUM(D71)</f>
        <v>36954</v>
      </c>
      <c r="E70" s="33">
        <f t="shared" si="20"/>
        <v>29142.288999999997</v>
      </c>
      <c r="F70" s="33">
        <f t="shared" si="20"/>
        <v>40684</v>
      </c>
      <c r="G70" s="33">
        <f t="shared" si="20"/>
        <v>42312</v>
      </c>
      <c r="H70" s="33">
        <f t="shared" si="20"/>
        <v>42312</v>
      </c>
      <c r="I70" s="66">
        <f t="shared" si="20"/>
        <v>42312</v>
      </c>
      <c r="J70" s="104">
        <v>21</v>
      </c>
      <c r="K70" s="89"/>
    </row>
    <row r="71" spans="1:11" ht="15.75">
      <c r="A71" s="77">
        <f>A70+1</f>
        <v>40</v>
      </c>
      <c r="B71" s="58" t="s">
        <v>5</v>
      </c>
      <c r="C71" s="23">
        <f>SUM(D71:I71)</f>
        <v>233716.289</v>
      </c>
      <c r="D71" s="23">
        <f>38119-1165</f>
        <v>36954</v>
      </c>
      <c r="E71" s="23">
        <f>40079-2084-2900.711-5952</f>
        <v>29142.288999999997</v>
      </c>
      <c r="F71" s="23">
        <f>40684</f>
        <v>40684</v>
      </c>
      <c r="G71" s="23">
        <f>42312</f>
        <v>42312</v>
      </c>
      <c r="H71" s="23">
        <v>42312</v>
      </c>
      <c r="I71" s="23">
        <v>42312</v>
      </c>
      <c r="J71" s="104"/>
      <c r="K71" s="89"/>
    </row>
    <row r="72" spans="1:11" ht="15.75">
      <c r="A72" s="76"/>
      <c r="B72" s="59"/>
      <c r="C72" s="36"/>
      <c r="D72" s="37"/>
      <c r="E72" s="37"/>
      <c r="F72" s="37"/>
      <c r="G72" s="37"/>
      <c r="H72" s="37"/>
      <c r="I72" s="42"/>
      <c r="J72" s="101"/>
      <c r="K72" s="82"/>
    </row>
    <row r="73" spans="1:11" ht="78.75">
      <c r="A73" s="78">
        <f>A71+1</f>
        <v>41</v>
      </c>
      <c r="B73" s="60" t="s">
        <v>57</v>
      </c>
      <c r="C73" s="33">
        <f>SUM(D73:I73)</f>
        <v>98537.3</v>
      </c>
      <c r="D73" s="33">
        <f aca="true" t="shared" si="21" ref="D73:I73">SUM(D74:D75)</f>
        <v>18303.9</v>
      </c>
      <c r="E73" s="33">
        <f t="shared" si="21"/>
        <v>9942.4</v>
      </c>
      <c r="F73" s="33">
        <f t="shared" si="21"/>
        <v>17177.5</v>
      </c>
      <c r="G73" s="33">
        <f t="shared" si="21"/>
        <v>17704.5</v>
      </c>
      <c r="H73" s="33">
        <f t="shared" si="21"/>
        <v>17704.5</v>
      </c>
      <c r="I73" s="66">
        <f t="shared" si="21"/>
        <v>17704.5</v>
      </c>
      <c r="J73" s="104" t="s">
        <v>48</v>
      </c>
      <c r="K73" s="89"/>
    </row>
    <row r="74" spans="1:11" ht="15.75">
      <c r="A74" s="77">
        <f>A73+1</f>
        <v>42</v>
      </c>
      <c r="B74" s="58" t="s">
        <v>3</v>
      </c>
      <c r="C74" s="23">
        <f>SUM(D74:I74)</f>
        <v>25300.9</v>
      </c>
      <c r="D74" s="23">
        <v>6000</v>
      </c>
      <c r="E74" s="23">
        <f>6300-2999.1</f>
        <v>3300.9</v>
      </c>
      <c r="F74" s="23">
        <v>4000</v>
      </c>
      <c r="G74" s="23">
        <v>4000</v>
      </c>
      <c r="H74" s="23">
        <v>4000</v>
      </c>
      <c r="I74" s="23">
        <v>4000</v>
      </c>
      <c r="J74" s="104"/>
      <c r="K74" s="89"/>
    </row>
    <row r="75" spans="1:11" ht="15.75">
      <c r="A75" s="77">
        <f>A74+1</f>
        <v>43</v>
      </c>
      <c r="B75" s="58" t="s">
        <v>5</v>
      </c>
      <c r="C75" s="23">
        <f>SUM(D75:I75)</f>
        <v>73236.4</v>
      </c>
      <c r="D75" s="23">
        <f>12303.9</f>
        <v>12303.9</v>
      </c>
      <c r="E75" s="23">
        <f>12670.6-6029.1</f>
        <v>6641.5</v>
      </c>
      <c r="F75" s="23">
        <v>13177.5</v>
      </c>
      <c r="G75" s="23">
        <v>13704.5</v>
      </c>
      <c r="H75" s="23">
        <v>13704.5</v>
      </c>
      <c r="I75" s="23">
        <v>13704.5</v>
      </c>
      <c r="J75" s="104"/>
      <c r="K75" s="89"/>
    </row>
    <row r="76" spans="1:11" ht="15.75">
      <c r="A76" s="76"/>
      <c r="B76" s="58"/>
      <c r="C76" s="36"/>
      <c r="D76" s="37"/>
      <c r="E76" s="37"/>
      <c r="F76" s="37"/>
      <c r="G76" s="37"/>
      <c r="H76" s="37"/>
      <c r="I76" s="42"/>
      <c r="J76" s="104"/>
      <c r="K76" s="82"/>
    </row>
    <row r="77" spans="1:11" ht="63">
      <c r="A77" s="78">
        <f>A75+1</f>
        <v>44</v>
      </c>
      <c r="B77" s="107" t="s">
        <v>19</v>
      </c>
      <c r="C77" s="33">
        <f>SUM(D77:I77)</f>
        <v>1940</v>
      </c>
      <c r="D77" s="33">
        <f aca="true" t="shared" si="22" ref="D77:I77">SUM(D78:D80)</f>
        <v>1440</v>
      </c>
      <c r="E77" s="33">
        <f t="shared" si="22"/>
        <v>0</v>
      </c>
      <c r="F77" s="33">
        <f t="shared" si="22"/>
        <v>500</v>
      </c>
      <c r="G77" s="33">
        <f t="shared" si="22"/>
        <v>0</v>
      </c>
      <c r="H77" s="33">
        <f t="shared" si="22"/>
        <v>0</v>
      </c>
      <c r="I77" s="66">
        <f t="shared" si="22"/>
        <v>0</v>
      </c>
      <c r="J77" s="104" t="s">
        <v>49</v>
      </c>
      <c r="K77" s="90"/>
    </row>
    <row r="78" spans="1:11" ht="15.75">
      <c r="A78" s="77">
        <f>A77+1</f>
        <v>45</v>
      </c>
      <c r="B78" s="58" t="s">
        <v>3</v>
      </c>
      <c r="C78" s="23">
        <f>SUM(D78:I78)</f>
        <v>1022</v>
      </c>
      <c r="D78" s="23">
        <v>522</v>
      </c>
      <c r="E78" s="23">
        <f>530-530</f>
        <v>0</v>
      </c>
      <c r="F78" s="23">
        <v>500</v>
      </c>
      <c r="G78" s="23">
        <v>0</v>
      </c>
      <c r="H78" s="23">
        <v>0</v>
      </c>
      <c r="I78" s="43">
        <v>0</v>
      </c>
      <c r="J78" s="104"/>
      <c r="K78" s="89"/>
    </row>
    <row r="79" spans="1:11" ht="15.75">
      <c r="A79" s="77">
        <f>A78+1</f>
        <v>46</v>
      </c>
      <c r="B79" s="58" t="s">
        <v>5</v>
      </c>
      <c r="C79" s="23">
        <f>SUM(D79:I79)</f>
        <v>918</v>
      </c>
      <c r="D79" s="23">
        <v>918</v>
      </c>
      <c r="E79" s="23"/>
      <c r="F79" s="23"/>
      <c r="G79" s="23"/>
      <c r="H79" s="23"/>
      <c r="I79" s="43"/>
      <c r="J79" s="104"/>
      <c r="K79" s="89"/>
    </row>
    <row r="80" spans="1:11" ht="15.75">
      <c r="A80" s="77">
        <f>A79+1</f>
        <v>47</v>
      </c>
      <c r="B80" s="58" t="s">
        <v>4</v>
      </c>
      <c r="C80" s="23">
        <f>SUM(D80:I80)</f>
        <v>0</v>
      </c>
      <c r="D80" s="23"/>
      <c r="E80" s="23"/>
      <c r="F80" s="23"/>
      <c r="G80" s="23"/>
      <c r="H80" s="23"/>
      <c r="I80" s="43"/>
      <c r="J80" s="104"/>
      <c r="K80" s="89"/>
    </row>
    <row r="81" spans="1:11" ht="15.75">
      <c r="A81" s="76"/>
      <c r="B81" s="54"/>
      <c r="C81" s="36"/>
      <c r="D81" s="37"/>
      <c r="E81" s="37"/>
      <c r="F81" s="37"/>
      <c r="G81" s="37"/>
      <c r="H81" s="37"/>
      <c r="I81" s="42"/>
      <c r="J81" s="104"/>
      <c r="K81" s="82"/>
    </row>
    <row r="82" spans="1:11" ht="47.25">
      <c r="A82" s="78">
        <f>A80+1</f>
        <v>48</v>
      </c>
      <c r="B82" s="60" t="s">
        <v>24</v>
      </c>
      <c r="C82" s="33">
        <f>SUM(D82:I82)</f>
        <v>10300</v>
      </c>
      <c r="D82" s="33">
        <f aca="true" t="shared" si="23" ref="D82:I82">SUM(D83)</f>
        <v>2000</v>
      </c>
      <c r="E82" s="33">
        <f t="shared" si="23"/>
        <v>2300</v>
      </c>
      <c r="F82" s="33">
        <f t="shared" si="23"/>
        <v>1500</v>
      </c>
      <c r="G82" s="33">
        <f t="shared" si="23"/>
        <v>1500</v>
      </c>
      <c r="H82" s="33">
        <f t="shared" si="23"/>
        <v>1500</v>
      </c>
      <c r="I82" s="66">
        <f t="shared" si="23"/>
        <v>1500</v>
      </c>
      <c r="J82" s="104" t="s">
        <v>48</v>
      </c>
      <c r="K82" s="89"/>
    </row>
    <row r="83" spans="1:11" ht="15.75">
      <c r="A83" s="77">
        <f>A82+1</f>
        <v>49</v>
      </c>
      <c r="B83" s="58" t="s">
        <v>3</v>
      </c>
      <c r="C83" s="23">
        <f>SUM(D83:I83)</f>
        <v>10300</v>
      </c>
      <c r="D83" s="23">
        <v>2000</v>
      </c>
      <c r="E83" s="23">
        <v>2300</v>
      </c>
      <c r="F83" s="23">
        <v>1500</v>
      </c>
      <c r="G83" s="23">
        <v>1500</v>
      </c>
      <c r="H83" s="23">
        <v>1500</v>
      </c>
      <c r="I83" s="23">
        <v>1500</v>
      </c>
      <c r="J83" s="104"/>
      <c r="K83" s="89"/>
    </row>
    <row r="84" spans="1:11" ht="15.75">
      <c r="A84" s="75"/>
      <c r="B84" s="54"/>
      <c r="C84" s="33"/>
      <c r="D84" s="37"/>
      <c r="E84" s="37"/>
      <c r="F84" s="37"/>
      <c r="G84" s="37"/>
      <c r="H84" s="37"/>
      <c r="I84" s="42"/>
      <c r="J84" s="104"/>
      <c r="K84" s="82"/>
    </row>
    <row r="85" spans="1:11" ht="47.25">
      <c r="A85" s="78">
        <f>A83+1</f>
        <v>50</v>
      </c>
      <c r="B85" s="60" t="s">
        <v>25</v>
      </c>
      <c r="C85" s="33">
        <f>SUM(D85:I85)</f>
        <v>1000</v>
      </c>
      <c r="D85" s="33">
        <f aca="true" t="shared" si="24" ref="D85:I85">SUM(D86)</f>
        <v>1000</v>
      </c>
      <c r="E85" s="33">
        <f t="shared" si="24"/>
        <v>0</v>
      </c>
      <c r="F85" s="33">
        <f t="shared" si="24"/>
        <v>0</v>
      </c>
      <c r="G85" s="33">
        <f t="shared" si="24"/>
        <v>0</v>
      </c>
      <c r="H85" s="33">
        <f t="shared" si="24"/>
        <v>0</v>
      </c>
      <c r="I85" s="66">
        <f t="shared" si="24"/>
        <v>0</v>
      </c>
      <c r="J85" s="104" t="s">
        <v>50</v>
      </c>
      <c r="K85" s="89"/>
    </row>
    <row r="86" spans="1:11" ht="15.75">
      <c r="A86" s="77">
        <f>A85+1</f>
        <v>51</v>
      </c>
      <c r="B86" s="58" t="s">
        <v>3</v>
      </c>
      <c r="C86" s="23">
        <f>SUM(D86:I86)</f>
        <v>1000</v>
      </c>
      <c r="D86" s="23">
        <v>1000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104"/>
      <c r="K86" s="89"/>
    </row>
    <row r="87" spans="1:11" ht="15.75">
      <c r="A87" s="76"/>
      <c r="B87" s="54"/>
      <c r="C87" s="32"/>
      <c r="D87" s="37"/>
      <c r="E87" s="37"/>
      <c r="F87" s="37"/>
      <c r="G87" s="37"/>
      <c r="H87" s="37"/>
      <c r="I87" s="42"/>
      <c r="J87" s="101"/>
      <c r="K87" s="82"/>
    </row>
    <row r="88" spans="1:11" ht="110.25">
      <c r="A88" s="78">
        <f>A86+1</f>
        <v>52</v>
      </c>
      <c r="B88" s="60" t="s">
        <v>54</v>
      </c>
      <c r="C88" s="33">
        <f>SUM(D88:I88)</f>
        <v>1703.9073200000003</v>
      </c>
      <c r="D88" s="33">
        <f aca="true" t="shared" si="25" ref="D88:I88">SUM(D89:D89)</f>
        <v>817.9073200000001</v>
      </c>
      <c r="E88" s="33">
        <f t="shared" si="25"/>
        <v>886</v>
      </c>
      <c r="F88" s="33">
        <f t="shared" si="25"/>
        <v>0</v>
      </c>
      <c r="G88" s="33">
        <f t="shared" si="25"/>
        <v>0</v>
      </c>
      <c r="H88" s="33">
        <f t="shared" si="25"/>
        <v>0</v>
      </c>
      <c r="I88" s="66">
        <f t="shared" si="25"/>
        <v>0</v>
      </c>
      <c r="J88" s="104" t="s">
        <v>51</v>
      </c>
      <c r="K88" s="82"/>
    </row>
    <row r="89" spans="1:11" ht="15.75">
      <c r="A89" s="77">
        <f>A88+1</f>
        <v>53</v>
      </c>
      <c r="B89" s="58" t="s">
        <v>3</v>
      </c>
      <c r="C89" s="23">
        <f>SUM(D89:I89)</f>
        <v>1703.9073200000003</v>
      </c>
      <c r="D89" s="23">
        <f>4097.64-3376.09268+96.36</f>
        <v>817.9073200000001</v>
      </c>
      <c r="E89" s="23">
        <f>800+86</f>
        <v>886</v>
      </c>
      <c r="F89" s="23">
        <v>0</v>
      </c>
      <c r="G89" s="23">
        <v>0</v>
      </c>
      <c r="H89" s="23">
        <v>0</v>
      </c>
      <c r="I89" s="43">
        <v>0</v>
      </c>
      <c r="J89" s="104"/>
      <c r="K89" s="82"/>
    </row>
    <row r="90" spans="1:11" ht="15.75">
      <c r="A90" s="76"/>
      <c r="B90" s="54"/>
      <c r="C90" s="32"/>
      <c r="D90" s="37"/>
      <c r="E90" s="37"/>
      <c r="F90" s="37"/>
      <c r="G90" s="37"/>
      <c r="H90" s="37"/>
      <c r="I90" s="42"/>
      <c r="J90" s="101"/>
      <c r="K90" s="82"/>
    </row>
    <row r="91" spans="1:11" ht="47.25">
      <c r="A91" s="78">
        <f>A89+1</f>
        <v>54</v>
      </c>
      <c r="B91" s="60" t="s">
        <v>26</v>
      </c>
      <c r="C91" s="33">
        <f>SUM(D91:I91)</f>
        <v>25919.222</v>
      </c>
      <c r="D91" s="33">
        <f aca="true" t="shared" si="26" ref="D91:I91">SUM(D92:D93)</f>
        <v>11469.9</v>
      </c>
      <c r="E91" s="33">
        <f t="shared" si="26"/>
        <v>14060.864</v>
      </c>
      <c r="F91" s="33">
        <f t="shared" si="26"/>
        <v>388.45800000000054</v>
      </c>
      <c r="G91" s="33">
        <f t="shared" si="26"/>
        <v>0</v>
      </c>
      <c r="H91" s="33">
        <f t="shared" si="26"/>
        <v>0</v>
      </c>
      <c r="I91" s="66">
        <f t="shared" si="26"/>
        <v>0</v>
      </c>
      <c r="J91" s="104">
        <v>27</v>
      </c>
      <c r="K91" s="82"/>
    </row>
    <row r="92" spans="1:11" ht="15.75">
      <c r="A92" s="77">
        <f>A91+1</f>
        <v>55</v>
      </c>
      <c r="B92" s="58" t="s">
        <v>3</v>
      </c>
      <c r="C92" s="23">
        <f>SUM(D92:I92)</f>
        <v>25919.222</v>
      </c>
      <c r="D92" s="23">
        <f>11855-385.1</f>
        <v>11469.9</v>
      </c>
      <c r="E92" s="23">
        <f>12861.089+1199.775</f>
        <v>14060.864</v>
      </c>
      <c r="F92" s="23">
        <f>11321-3432.542-7500</f>
        <v>388.45800000000054</v>
      </c>
      <c r="G92" s="23">
        <v>0</v>
      </c>
      <c r="H92" s="23">
        <v>0</v>
      </c>
      <c r="I92" s="43">
        <v>0</v>
      </c>
      <c r="J92" s="104"/>
      <c r="K92" s="82"/>
    </row>
    <row r="93" spans="1:11" ht="15.75">
      <c r="A93" s="77">
        <f>A92+1</f>
        <v>56</v>
      </c>
      <c r="B93" s="58" t="s">
        <v>5</v>
      </c>
      <c r="C93" s="23">
        <f>SUM(D93:I93)</f>
        <v>0</v>
      </c>
      <c r="D93" s="23"/>
      <c r="E93" s="23"/>
      <c r="F93" s="23"/>
      <c r="G93" s="23"/>
      <c r="H93" s="23"/>
      <c r="I93" s="43"/>
      <c r="J93" s="104"/>
      <c r="K93" s="82"/>
    </row>
    <row r="94" spans="1:11" ht="15.75">
      <c r="A94" s="76"/>
      <c r="B94" s="58"/>
      <c r="C94" s="32"/>
      <c r="D94" s="37"/>
      <c r="E94" s="37"/>
      <c r="F94" s="37"/>
      <c r="G94" s="37"/>
      <c r="H94" s="37"/>
      <c r="I94" s="42"/>
      <c r="J94" s="101"/>
      <c r="K94" s="82"/>
    </row>
    <row r="95" spans="1:11" ht="47.25">
      <c r="A95" s="78">
        <f>A93+1</f>
        <v>57</v>
      </c>
      <c r="B95" s="107" t="s">
        <v>27</v>
      </c>
      <c r="C95" s="33">
        <f>SUM(D95:I95)</f>
        <v>3904</v>
      </c>
      <c r="D95" s="33">
        <f aca="true" t="shared" si="27" ref="D95:I95">SUM(D96:D96)</f>
        <v>2410</v>
      </c>
      <c r="E95" s="33">
        <f t="shared" si="27"/>
        <v>1494</v>
      </c>
      <c r="F95" s="33">
        <f t="shared" si="27"/>
        <v>0</v>
      </c>
      <c r="G95" s="33">
        <f t="shared" si="27"/>
        <v>0</v>
      </c>
      <c r="H95" s="33">
        <f t="shared" si="27"/>
        <v>0</v>
      </c>
      <c r="I95" s="66">
        <f t="shared" si="27"/>
        <v>0</v>
      </c>
      <c r="J95" s="104" t="s">
        <v>52</v>
      </c>
      <c r="K95" s="90"/>
    </row>
    <row r="96" spans="1:11" ht="15.75">
      <c r="A96" s="77">
        <f>A95+1</f>
        <v>58</v>
      </c>
      <c r="B96" s="58" t="s">
        <v>3</v>
      </c>
      <c r="C96" s="23">
        <f>SUM(D96:I96)</f>
        <v>3904</v>
      </c>
      <c r="D96" s="23">
        <f>1600+710+100</f>
        <v>2410</v>
      </c>
      <c r="E96" s="23">
        <f>1250+75.7+168.3</f>
        <v>1494</v>
      </c>
      <c r="F96" s="23">
        <v>0</v>
      </c>
      <c r="G96" s="23">
        <v>0</v>
      </c>
      <c r="H96" s="23">
        <v>0</v>
      </c>
      <c r="I96" s="43">
        <v>0</v>
      </c>
      <c r="J96" s="104"/>
      <c r="K96" s="89"/>
    </row>
    <row r="97" spans="1:11" ht="15.75">
      <c r="A97" s="76"/>
      <c r="B97" s="59"/>
      <c r="C97" s="32"/>
      <c r="D97" s="37"/>
      <c r="E97" s="37"/>
      <c r="F97" s="37"/>
      <c r="G97" s="37"/>
      <c r="H97" s="37"/>
      <c r="I97" s="42"/>
      <c r="J97" s="101"/>
      <c r="K97" s="82"/>
    </row>
    <row r="98" spans="1:11" ht="126">
      <c r="A98" s="78">
        <f>A96+1</f>
        <v>59</v>
      </c>
      <c r="B98" s="60" t="s">
        <v>28</v>
      </c>
      <c r="C98" s="33">
        <f>SUM(D98:I98)</f>
        <v>1298.9</v>
      </c>
      <c r="D98" s="33">
        <f aca="true" t="shared" si="28" ref="D98:I98">SUM(D99:D100)</f>
        <v>781.4</v>
      </c>
      <c r="E98" s="33">
        <f t="shared" si="28"/>
        <v>517.5</v>
      </c>
      <c r="F98" s="33">
        <f t="shared" si="28"/>
        <v>0</v>
      </c>
      <c r="G98" s="33">
        <f t="shared" si="28"/>
        <v>0</v>
      </c>
      <c r="H98" s="33">
        <f t="shared" si="28"/>
        <v>0</v>
      </c>
      <c r="I98" s="33">
        <f t="shared" si="28"/>
        <v>0</v>
      </c>
      <c r="J98" s="104">
        <v>23</v>
      </c>
      <c r="K98" s="92"/>
    </row>
    <row r="99" spans="1:11" ht="15.75">
      <c r="A99" s="77">
        <f>A98+1</f>
        <v>60</v>
      </c>
      <c r="B99" s="58" t="s">
        <v>3</v>
      </c>
      <c r="C99" s="33">
        <f>SUM(D99:I99)</f>
        <v>0</v>
      </c>
      <c r="D99" s="23"/>
      <c r="E99" s="23">
        <v>0</v>
      </c>
      <c r="F99" s="23">
        <v>0</v>
      </c>
      <c r="G99" s="23">
        <v>0</v>
      </c>
      <c r="H99" s="23">
        <v>0</v>
      </c>
      <c r="I99" s="43">
        <v>0</v>
      </c>
      <c r="J99" s="104"/>
      <c r="K99" s="82"/>
    </row>
    <row r="100" spans="1:11" ht="15.75">
      <c r="A100" s="77">
        <f>A99+1</f>
        <v>61</v>
      </c>
      <c r="B100" s="58" t="s">
        <v>5</v>
      </c>
      <c r="C100" s="33">
        <f>SUM(D100:I100)</f>
        <v>1298.9</v>
      </c>
      <c r="D100" s="23">
        <v>781.4</v>
      </c>
      <c r="E100" s="23">
        <f>739.3-221.8</f>
        <v>517.5</v>
      </c>
      <c r="F100" s="23"/>
      <c r="G100" s="23"/>
      <c r="H100" s="23"/>
      <c r="I100" s="43"/>
      <c r="J100" s="104"/>
      <c r="K100" s="82"/>
    </row>
    <row r="101" spans="1:11" ht="15.75">
      <c r="A101" s="76"/>
      <c r="B101" s="56"/>
      <c r="C101" s="32"/>
      <c r="D101" s="37"/>
      <c r="E101" s="37"/>
      <c r="F101" s="37"/>
      <c r="G101" s="37"/>
      <c r="H101" s="37"/>
      <c r="I101" s="42"/>
      <c r="J101" s="101"/>
      <c r="K101" s="82"/>
    </row>
    <row r="102" spans="1:11" ht="78.75">
      <c r="A102" s="78">
        <f>A100+1</f>
        <v>62</v>
      </c>
      <c r="B102" s="60" t="s">
        <v>29</v>
      </c>
      <c r="C102" s="33">
        <f>SUM(D102:I102)</f>
        <v>1481.289</v>
      </c>
      <c r="D102" s="33">
        <f aca="true" t="shared" si="29" ref="D102:I102">SUM(D103:D105)</f>
        <v>1481.289</v>
      </c>
      <c r="E102" s="33">
        <f t="shared" si="29"/>
        <v>0</v>
      </c>
      <c r="F102" s="33">
        <f t="shared" si="29"/>
        <v>0</v>
      </c>
      <c r="G102" s="33">
        <f t="shared" si="29"/>
        <v>0</v>
      </c>
      <c r="H102" s="33">
        <f t="shared" si="29"/>
        <v>0</v>
      </c>
      <c r="I102" s="66">
        <f t="shared" si="29"/>
        <v>0</v>
      </c>
      <c r="J102" s="104">
        <v>28</v>
      </c>
      <c r="K102" s="92"/>
    </row>
    <row r="103" spans="1:11" ht="15.75">
      <c r="A103" s="77">
        <f>A102+1</f>
        <v>63</v>
      </c>
      <c r="B103" s="58" t="s">
        <v>3</v>
      </c>
      <c r="C103" s="23">
        <f>SUM(D103:I103)</f>
        <v>329.8</v>
      </c>
      <c r="D103" s="23">
        <f>500-170.2</f>
        <v>329.8</v>
      </c>
      <c r="E103" s="23">
        <v>0</v>
      </c>
      <c r="F103" s="23">
        <v>0</v>
      </c>
      <c r="G103" s="23">
        <v>0</v>
      </c>
      <c r="H103" s="23">
        <v>0</v>
      </c>
      <c r="I103" s="43">
        <v>0</v>
      </c>
      <c r="J103" s="104"/>
      <c r="K103" s="82"/>
    </row>
    <row r="104" spans="1:11" ht="15.75">
      <c r="A104" s="77">
        <f>A103+1</f>
        <v>64</v>
      </c>
      <c r="B104" s="58" t="s">
        <v>5</v>
      </c>
      <c r="C104" s="23">
        <f>SUM(D104:I104)</f>
        <v>1151.489</v>
      </c>
      <c r="D104" s="23">
        <v>1151.489</v>
      </c>
      <c r="E104" s="23"/>
      <c r="F104" s="23"/>
      <c r="G104" s="23"/>
      <c r="H104" s="23"/>
      <c r="I104" s="43"/>
      <c r="J104" s="104"/>
      <c r="K104" s="82"/>
    </row>
    <row r="105" spans="1:11" ht="15.75">
      <c r="A105" s="77">
        <f>A104+1</f>
        <v>65</v>
      </c>
      <c r="B105" s="58" t="s">
        <v>4</v>
      </c>
      <c r="C105" s="23">
        <f>SUM(D105:I105)</f>
        <v>0</v>
      </c>
      <c r="D105" s="23"/>
      <c r="E105" s="23"/>
      <c r="F105" s="23"/>
      <c r="G105" s="23"/>
      <c r="H105" s="23"/>
      <c r="I105" s="43"/>
      <c r="J105" s="104"/>
      <c r="K105" s="82"/>
    </row>
    <row r="106" spans="1:11" ht="15.75">
      <c r="A106" s="76"/>
      <c r="B106" s="59"/>
      <c r="C106" s="32"/>
      <c r="D106" s="37"/>
      <c r="E106" s="37"/>
      <c r="F106" s="37"/>
      <c r="G106" s="37"/>
      <c r="H106" s="37"/>
      <c r="I106" s="42"/>
      <c r="J106" s="101"/>
      <c r="K106" s="82"/>
    </row>
    <row r="107" spans="1:11" ht="78.75">
      <c r="A107" s="78">
        <f>A105+1</f>
        <v>66</v>
      </c>
      <c r="B107" s="60" t="s">
        <v>60</v>
      </c>
      <c r="C107" s="33">
        <f>SUM(D107:I107)</f>
        <v>0</v>
      </c>
      <c r="D107" s="33">
        <f aca="true" t="shared" si="30" ref="D107:I107">SUM(D108:D110)</f>
        <v>0</v>
      </c>
      <c r="E107" s="33">
        <f t="shared" si="30"/>
        <v>0</v>
      </c>
      <c r="F107" s="33">
        <f t="shared" si="30"/>
        <v>0</v>
      </c>
      <c r="G107" s="33">
        <f t="shared" si="30"/>
        <v>0</v>
      </c>
      <c r="H107" s="33">
        <f t="shared" si="30"/>
        <v>0</v>
      </c>
      <c r="I107" s="66">
        <f t="shared" si="30"/>
        <v>0</v>
      </c>
      <c r="J107" s="104">
        <v>25</v>
      </c>
      <c r="K107" s="92"/>
    </row>
    <row r="108" spans="1:11" ht="15.75">
      <c r="A108" s="77">
        <f>A107+1</f>
        <v>67</v>
      </c>
      <c r="B108" s="58" t="s">
        <v>3</v>
      </c>
      <c r="C108" s="23">
        <f>SUM(D108:I108)</f>
        <v>0</v>
      </c>
      <c r="D108" s="23">
        <v>0</v>
      </c>
      <c r="E108" s="23">
        <f>2600-2600</f>
        <v>0</v>
      </c>
      <c r="F108" s="23">
        <v>0</v>
      </c>
      <c r="G108" s="23">
        <v>0</v>
      </c>
      <c r="H108" s="23">
        <v>0</v>
      </c>
      <c r="I108" s="43">
        <v>0</v>
      </c>
      <c r="J108" s="104"/>
      <c r="K108" s="82"/>
    </row>
    <row r="109" spans="1:11" ht="15.75">
      <c r="A109" s="77">
        <f>A108+1</f>
        <v>68</v>
      </c>
      <c r="B109" s="58" t="s">
        <v>5</v>
      </c>
      <c r="C109" s="23">
        <f>SUM(D109:I109)</f>
        <v>0</v>
      </c>
      <c r="D109" s="23"/>
      <c r="E109" s="23"/>
      <c r="F109" s="23"/>
      <c r="G109" s="23"/>
      <c r="H109" s="23"/>
      <c r="I109" s="43"/>
      <c r="J109" s="104"/>
      <c r="K109" s="82"/>
    </row>
    <row r="110" spans="1:11" ht="15.75">
      <c r="A110" s="77">
        <f>A109+1</f>
        <v>69</v>
      </c>
      <c r="B110" s="58" t="s">
        <v>4</v>
      </c>
      <c r="C110" s="23">
        <f>SUM(D110:I110)</f>
        <v>0</v>
      </c>
      <c r="D110" s="23"/>
      <c r="E110" s="23"/>
      <c r="F110" s="23"/>
      <c r="G110" s="23"/>
      <c r="H110" s="23"/>
      <c r="I110" s="43"/>
      <c r="J110" s="104"/>
      <c r="K110" s="82"/>
    </row>
    <row r="111" spans="1:11" ht="15.75">
      <c r="A111" s="76"/>
      <c r="B111" s="59"/>
      <c r="C111" s="36"/>
      <c r="D111" s="37"/>
      <c r="E111" s="37"/>
      <c r="F111" s="37"/>
      <c r="G111" s="37"/>
      <c r="H111" s="37"/>
      <c r="I111" s="42"/>
      <c r="J111" s="101"/>
      <c r="K111" s="82"/>
    </row>
    <row r="112" spans="1:11" ht="110.25">
      <c r="A112" s="78">
        <f>A110+1</f>
        <v>70</v>
      </c>
      <c r="B112" s="60" t="s">
        <v>70</v>
      </c>
      <c r="C112" s="33">
        <f>SUM(D112:I112)</f>
        <v>146712.16999999998</v>
      </c>
      <c r="D112" s="33">
        <f aca="true" t="shared" si="31" ref="D112:I112">SUM(D113:D116)</f>
        <v>103839.38</v>
      </c>
      <c r="E112" s="33">
        <f t="shared" si="31"/>
        <v>42872.78999999999</v>
      </c>
      <c r="F112" s="33">
        <f t="shared" si="31"/>
        <v>0</v>
      </c>
      <c r="G112" s="33">
        <f t="shared" si="31"/>
        <v>0</v>
      </c>
      <c r="H112" s="33">
        <f t="shared" si="31"/>
        <v>0</v>
      </c>
      <c r="I112" s="66">
        <f t="shared" si="31"/>
        <v>0</v>
      </c>
      <c r="J112" s="104" t="s">
        <v>71</v>
      </c>
      <c r="K112" s="92"/>
    </row>
    <row r="113" spans="1:11" ht="31.5">
      <c r="A113" s="77">
        <f>A112+1</f>
        <v>71</v>
      </c>
      <c r="B113" s="58" t="s">
        <v>86</v>
      </c>
      <c r="C113" s="23">
        <f>SUM(D113:I113)</f>
        <v>2857.138</v>
      </c>
      <c r="D113" s="23"/>
      <c r="E113" s="23">
        <f>2857.138</f>
        <v>2857.138</v>
      </c>
      <c r="F113" s="23">
        <v>0</v>
      </c>
      <c r="G113" s="23">
        <v>0</v>
      </c>
      <c r="H113" s="23">
        <v>0</v>
      </c>
      <c r="I113" s="43">
        <v>0</v>
      </c>
      <c r="J113" s="104"/>
      <c r="K113" s="82"/>
    </row>
    <row r="114" spans="1:11" ht="15.75">
      <c r="A114" s="77">
        <f>A113+1</f>
        <v>72</v>
      </c>
      <c r="B114" s="58" t="s">
        <v>3</v>
      </c>
      <c r="C114" s="23">
        <f>SUM(D114:I114)</f>
        <v>43156.509600000005</v>
      </c>
      <c r="D114" s="23">
        <f>30279.2+872.614</f>
        <v>31151.814000000002</v>
      </c>
      <c r="E114" s="23">
        <v>12004.6956</v>
      </c>
      <c r="F114" s="23"/>
      <c r="G114" s="23"/>
      <c r="H114" s="23"/>
      <c r="I114" s="43"/>
      <c r="J114" s="104"/>
      <c r="K114" s="82"/>
    </row>
    <row r="115" spans="1:11" ht="15.75">
      <c r="A115" s="77">
        <f>A114+1</f>
        <v>73</v>
      </c>
      <c r="B115" s="58" t="s">
        <v>5</v>
      </c>
      <c r="C115" s="23">
        <f>SUM(D115:I115)</f>
        <v>100698.5224</v>
      </c>
      <c r="D115" s="23">
        <f>72687.566</f>
        <v>72687.566</v>
      </c>
      <c r="E115" s="23">
        <f>28010.9564</f>
        <v>28010.9564</v>
      </c>
      <c r="F115" s="23"/>
      <c r="G115" s="23"/>
      <c r="H115" s="23"/>
      <c r="I115" s="43"/>
      <c r="J115" s="104"/>
      <c r="K115" s="82"/>
    </row>
    <row r="116" spans="1:11" ht="15.75">
      <c r="A116" s="77">
        <f>A115+1</f>
        <v>74</v>
      </c>
      <c r="B116" s="58" t="s">
        <v>4</v>
      </c>
      <c r="C116" s="23">
        <f>SUM(D116:I116)</f>
        <v>0</v>
      </c>
      <c r="D116" s="23"/>
      <c r="E116" s="23"/>
      <c r="F116" s="23"/>
      <c r="G116" s="23"/>
      <c r="H116" s="23"/>
      <c r="I116" s="43"/>
      <c r="J116" s="104"/>
      <c r="K116" s="82"/>
    </row>
    <row r="117" spans="1:11" ht="15.75">
      <c r="A117" s="77"/>
      <c r="B117" s="59"/>
      <c r="C117" s="37"/>
      <c r="D117" s="37"/>
      <c r="E117" s="37"/>
      <c r="F117" s="37"/>
      <c r="G117" s="37"/>
      <c r="H117" s="37"/>
      <c r="I117" s="42"/>
      <c r="J117" s="104"/>
      <c r="K117" s="82"/>
    </row>
    <row r="118" spans="1:11" ht="126">
      <c r="A118" s="78">
        <f>A116+1</f>
        <v>75</v>
      </c>
      <c r="B118" s="60" t="s">
        <v>59</v>
      </c>
      <c r="C118" s="33">
        <f>SUM(D118:I118)</f>
        <v>9263.56</v>
      </c>
      <c r="D118" s="33">
        <f aca="true" t="shared" si="32" ref="D118:I118">SUM(D119:D120)</f>
        <v>1488.8</v>
      </c>
      <c r="E118" s="33">
        <f t="shared" si="32"/>
        <v>894.86</v>
      </c>
      <c r="F118" s="33">
        <f t="shared" si="32"/>
        <v>1669.8</v>
      </c>
      <c r="G118" s="33">
        <f t="shared" si="32"/>
        <v>1736.7</v>
      </c>
      <c r="H118" s="33">
        <f t="shared" si="32"/>
        <v>1736.7</v>
      </c>
      <c r="I118" s="66">
        <f t="shared" si="32"/>
        <v>1736.7</v>
      </c>
      <c r="J118" s="104" t="s">
        <v>48</v>
      </c>
      <c r="K118" s="89"/>
    </row>
    <row r="119" spans="1:11" ht="15.75">
      <c r="A119" s="77">
        <f>A118+1</f>
        <v>76</v>
      </c>
      <c r="B119" s="58" t="s">
        <v>3</v>
      </c>
      <c r="C119" s="23">
        <f>SUM(D119:I119)</f>
        <v>0</v>
      </c>
      <c r="D119" s="23"/>
      <c r="E119" s="23"/>
      <c r="F119" s="23"/>
      <c r="G119" s="23"/>
      <c r="H119" s="23"/>
      <c r="I119" s="23"/>
      <c r="J119" s="104"/>
      <c r="K119" s="89"/>
    </row>
    <row r="120" spans="1:11" ht="15.75">
      <c r="A120" s="77">
        <f>A119+1</f>
        <v>77</v>
      </c>
      <c r="B120" s="58" t="s">
        <v>5</v>
      </c>
      <c r="C120" s="23">
        <f>SUM(D120:I120)</f>
        <v>9263.56</v>
      </c>
      <c r="D120" s="23">
        <v>1488.8</v>
      </c>
      <c r="E120" s="23">
        <f>1590.2-695.34</f>
        <v>894.86</v>
      </c>
      <c r="F120" s="23">
        <v>1669.8</v>
      </c>
      <c r="G120" s="23">
        <v>1736.7</v>
      </c>
      <c r="H120" s="23">
        <v>1736.7</v>
      </c>
      <c r="I120" s="23">
        <v>1736.7</v>
      </c>
      <c r="J120" s="104"/>
      <c r="K120" s="89"/>
    </row>
    <row r="121" spans="1:11" ht="15.75">
      <c r="A121" s="77"/>
      <c r="B121" s="59"/>
      <c r="C121" s="37"/>
      <c r="D121" s="37"/>
      <c r="E121" s="37"/>
      <c r="F121" s="37"/>
      <c r="G121" s="37"/>
      <c r="H121" s="37"/>
      <c r="I121" s="42"/>
      <c r="J121" s="104"/>
      <c r="K121" s="82"/>
    </row>
    <row r="122" spans="1:11" ht="94.5">
      <c r="A122" s="78">
        <f>A120+1</f>
        <v>78</v>
      </c>
      <c r="B122" s="60" t="s">
        <v>64</v>
      </c>
      <c r="C122" s="33">
        <f>SUM(D122:I122)</f>
        <v>3540.9266799999996</v>
      </c>
      <c r="D122" s="33">
        <f aca="true" t="shared" si="33" ref="D122:I122">SUM(D123:D124)</f>
        <v>3540.9266799999996</v>
      </c>
      <c r="E122" s="33">
        <f t="shared" si="33"/>
        <v>0</v>
      </c>
      <c r="F122" s="33">
        <f t="shared" si="33"/>
        <v>0</v>
      </c>
      <c r="G122" s="33">
        <f t="shared" si="33"/>
        <v>0</v>
      </c>
      <c r="H122" s="33">
        <f t="shared" si="33"/>
        <v>0</v>
      </c>
      <c r="I122" s="66">
        <f t="shared" si="33"/>
        <v>0</v>
      </c>
      <c r="J122" s="104" t="s">
        <v>66</v>
      </c>
      <c r="K122" s="89"/>
    </row>
    <row r="123" spans="1:11" ht="15.75">
      <c r="A123" s="77">
        <f>A122+1</f>
        <v>79</v>
      </c>
      <c r="B123" s="58" t="s">
        <v>3</v>
      </c>
      <c r="C123" s="23">
        <f>SUM(D123:I123)</f>
        <v>354.09268</v>
      </c>
      <c r="D123" s="23">
        <v>354.09268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104"/>
      <c r="K123" s="89"/>
    </row>
    <row r="124" spans="1:11" ht="15.75">
      <c r="A124" s="77">
        <f>A123+1</f>
        <v>80</v>
      </c>
      <c r="B124" s="58" t="s">
        <v>5</v>
      </c>
      <c r="C124" s="23">
        <f>SUM(D124:I124)</f>
        <v>3186.834</v>
      </c>
      <c r="D124" s="23">
        <v>3186.834</v>
      </c>
      <c r="E124" s="23"/>
      <c r="F124" s="23"/>
      <c r="G124" s="23"/>
      <c r="H124" s="23"/>
      <c r="I124" s="23"/>
      <c r="J124" s="104"/>
      <c r="K124" s="89"/>
    </row>
    <row r="125" spans="1:11" ht="15.75">
      <c r="A125" s="78"/>
      <c r="B125" s="58"/>
      <c r="C125" s="23"/>
      <c r="D125" s="23"/>
      <c r="E125" s="23"/>
      <c r="F125" s="23"/>
      <c r="G125" s="23"/>
      <c r="H125" s="23"/>
      <c r="I125" s="23"/>
      <c r="J125" s="104"/>
      <c r="K125" s="82"/>
    </row>
    <row r="126" spans="1:11" ht="94.5">
      <c r="A126" s="78">
        <f>A124+1</f>
        <v>81</v>
      </c>
      <c r="B126" s="60" t="s">
        <v>65</v>
      </c>
      <c r="C126" s="33">
        <f>SUM(D126:I126)</f>
        <v>1679.132</v>
      </c>
      <c r="D126" s="33">
        <f aca="true" t="shared" si="34" ref="D126:I126">SUM(D127:D128)</f>
        <v>1679.132</v>
      </c>
      <c r="E126" s="33">
        <f t="shared" si="34"/>
        <v>0</v>
      </c>
      <c r="F126" s="33">
        <f t="shared" si="34"/>
        <v>0</v>
      </c>
      <c r="G126" s="33">
        <f t="shared" si="34"/>
        <v>0</v>
      </c>
      <c r="H126" s="33">
        <f t="shared" si="34"/>
        <v>0</v>
      </c>
      <c r="I126" s="66">
        <f t="shared" si="34"/>
        <v>0</v>
      </c>
      <c r="J126" s="104" t="s">
        <v>66</v>
      </c>
      <c r="K126" s="89"/>
    </row>
    <row r="127" spans="1:11" ht="15.75">
      <c r="A127" s="77">
        <f>A126+1</f>
        <v>82</v>
      </c>
      <c r="B127" s="58" t="s">
        <v>3</v>
      </c>
      <c r="C127" s="23">
        <f>SUM(D127:I127)</f>
        <v>1000</v>
      </c>
      <c r="D127" s="23">
        <v>1000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104"/>
      <c r="K127" s="89"/>
    </row>
    <row r="128" spans="1:11" s="1" customFormat="1" ht="15.75">
      <c r="A128" s="77">
        <f>A127+1</f>
        <v>83</v>
      </c>
      <c r="B128" s="58" t="s">
        <v>5</v>
      </c>
      <c r="C128" s="23">
        <f>SUM(D128:I128)</f>
        <v>679.132</v>
      </c>
      <c r="D128" s="23">
        <v>679.132</v>
      </c>
      <c r="E128" s="23"/>
      <c r="F128" s="23"/>
      <c r="G128" s="23"/>
      <c r="H128" s="23"/>
      <c r="I128" s="23"/>
      <c r="J128" s="104"/>
      <c r="K128" s="89"/>
    </row>
    <row r="129" spans="1:11" s="1" customFormat="1" ht="15.75">
      <c r="A129" s="77"/>
      <c r="B129" s="58"/>
      <c r="C129" s="23"/>
      <c r="D129" s="23"/>
      <c r="E129" s="23"/>
      <c r="F129" s="23"/>
      <c r="G129" s="23"/>
      <c r="H129" s="23"/>
      <c r="I129" s="23"/>
      <c r="J129" s="104"/>
      <c r="K129" s="89"/>
    </row>
    <row r="130" spans="1:11" s="1" customFormat="1" ht="47.25">
      <c r="A130" s="78">
        <f>A128+1</f>
        <v>84</v>
      </c>
      <c r="B130" s="107" t="s">
        <v>72</v>
      </c>
      <c r="C130" s="33">
        <f>SUM(D130:I130)</f>
        <v>7667.35724</v>
      </c>
      <c r="D130" s="33">
        <f aca="true" t="shared" si="35" ref="D130:I130">SUM(D131:D131)</f>
        <v>1115.35724</v>
      </c>
      <c r="E130" s="33">
        <f t="shared" si="35"/>
        <v>3552</v>
      </c>
      <c r="F130" s="33">
        <f t="shared" si="35"/>
        <v>0</v>
      </c>
      <c r="G130" s="33">
        <f t="shared" si="35"/>
        <v>1000</v>
      </c>
      <c r="H130" s="33">
        <f t="shared" si="35"/>
        <v>1000</v>
      </c>
      <c r="I130" s="66">
        <f t="shared" si="35"/>
        <v>1000</v>
      </c>
      <c r="J130" s="104" t="s">
        <v>73</v>
      </c>
      <c r="K130" s="90"/>
    </row>
    <row r="131" spans="1:11" s="1" customFormat="1" ht="15.75">
      <c r="A131" s="77">
        <f>A130+1</f>
        <v>85</v>
      </c>
      <c r="B131" s="58" t="s">
        <v>3</v>
      </c>
      <c r="C131" s="23">
        <f>SUM(D131:I131)</f>
        <v>7667.35724</v>
      </c>
      <c r="D131" s="23">
        <v>1115.35724</v>
      </c>
      <c r="E131" s="23">
        <v>3552</v>
      </c>
      <c r="F131" s="23">
        <f>1000-1000</f>
        <v>0</v>
      </c>
      <c r="G131" s="23">
        <v>1000</v>
      </c>
      <c r="H131" s="23">
        <v>1000</v>
      </c>
      <c r="I131" s="43">
        <v>1000</v>
      </c>
      <c r="J131" s="104"/>
      <c r="K131" s="89"/>
    </row>
    <row r="132" spans="1:11" s="1" customFormat="1" ht="15.75">
      <c r="A132" s="77"/>
      <c r="B132" s="58"/>
      <c r="C132" s="23"/>
      <c r="D132" s="23"/>
      <c r="E132" s="23"/>
      <c r="F132" s="23"/>
      <c r="G132" s="23"/>
      <c r="H132" s="23"/>
      <c r="I132" s="43"/>
      <c r="J132" s="104"/>
      <c r="K132" s="89"/>
    </row>
    <row r="133" spans="1:11" s="1" customFormat="1" ht="47.25">
      <c r="A133" s="77">
        <f>A131+1</f>
        <v>86</v>
      </c>
      <c r="B133" s="117" t="s">
        <v>75</v>
      </c>
      <c r="C133" s="33">
        <f>SUM(D133:I133)</f>
        <v>50952.18570999999</v>
      </c>
      <c r="D133" s="33">
        <f aca="true" t="shared" si="36" ref="D133:I133">SUM(D134:D135)</f>
        <v>0</v>
      </c>
      <c r="E133" s="33">
        <f t="shared" si="36"/>
        <v>15145.88571</v>
      </c>
      <c r="F133" s="33">
        <f t="shared" si="36"/>
        <v>8685.7</v>
      </c>
      <c r="G133" s="33">
        <f t="shared" si="36"/>
        <v>9040.2</v>
      </c>
      <c r="H133" s="33">
        <f t="shared" si="36"/>
        <v>9040.2</v>
      </c>
      <c r="I133" s="66">
        <f t="shared" si="36"/>
        <v>9040.2</v>
      </c>
      <c r="J133" s="104" t="s">
        <v>77</v>
      </c>
      <c r="K133" s="90"/>
    </row>
    <row r="134" spans="1:11" s="1" customFormat="1" ht="15.75">
      <c r="A134" s="77">
        <f>A133+1</f>
        <v>87</v>
      </c>
      <c r="B134" s="58" t="s">
        <v>3</v>
      </c>
      <c r="C134" s="23">
        <f>SUM(D134:I134)</f>
        <v>50952.18570999999</v>
      </c>
      <c r="D134" s="23">
        <v>0</v>
      </c>
      <c r="E134" s="23">
        <f>15158.1-12.21429</f>
        <v>15145.88571</v>
      </c>
      <c r="F134" s="23">
        <v>8685.7</v>
      </c>
      <c r="G134" s="23">
        <v>9040.2</v>
      </c>
      <c r="H134" s="23">
        <v>9040.2</v>
      </c>
      <c r="I134" s="23">
        <v>9040.2</v>
      </c>
      <c r="J134" s="104"/>
      <c r="K134" s="89"/>
    </row>
    <row r="135" spans="1:11" s="1" customFormat="1" ht="15.75">
      <c r="A135" s="77">
        <f>A134+1</f>
        <v>88</v>
      </c>
      <c r="B135" s="58" t="s">
        <v>5</v>
      </c>
      <c r="C135" s="23">
        <f>SUM(D135:I135)</f>
        <v>0</v>
      </c>
      <c r="D135" s="23"/>
      <c r="E135" s="23"/>
      <c r="F135" s="23"/>
      <c r="G135" s="23"/>
      <c r="H135" s="23"/>
      <c r="I135" s="43"/>
      <c r="J135" s="104"/>
      <c r="K135" s="89"/>
    </row>
    <row r="136" spans="1:11" s="1" customFormat="1" ht="15.75">
      <c r="A136" s="77"/>
      <c r="B136" s="58"/>
      <c r="C136" s="23"/>
      <c r="D136" s="23"/>
      <c r="E136" s="23"/>
      <c r="F136" s="23"/>
      <c r="G136" s="23"/>
      <c r="H136" s="23"/>
      <c r="I136" s="43"/>
      <c r="J136" s="104"/>
      <c r="K136" s="89"/>
    </row>
    <row r="137" spans="1:11" s="1" customFormat="1" ht="110.25">
      <c r="A137" s="77">
        <f>A135+1</f>
        <v>89</v>
      </c>
      <c r="B137" s="116" t="s">
        <v>76</v>
      </c>
      <c r="C137" s="33">
        <f>SUM(D137:I137)</f>
        <v>3000</v>
      </c>
      <c r="D137" s="33">
        <f aca="true" t="shared" si="37" ref="D137:I137">SUM(D138:D139)</f>
        <v>0</v>
      </c>
      <c r="E137" s="33">
        <f t="shared" si="37"/>
        <v>3000</v>
      </c>
      <c r="F137" s="33">
        <f t="shared" si="37"/>
        <v>0</v>
      </c>
      <c r="G137" s="33">
        <f t="shared" si="37"/>
        <v>0</v>
      </c>
      <c r="H137" s="33">
        <f t="shared" si="37"/>
        <v>0</v>
      </c>
      <c r="I137" s="66">
        <f t="shared" si="37"/>
        <v>0</v>
      </c>
      <c r="J137" s="104" t="s">
        <v>80</v>
      </c>
      <c r="K137" s="89"/>
    </row>
    <row r="138" spans="1:11" s="1" customFormat="1" ht="15.75">
      <c r="A138" s="77">
        <f>A137+1</f>
        <v>90</v>
      </c>
      <c r="B138" s="115" t="s">
        <v>3</v>
      </c>
      <c r="C138" s="23">
        <f>SUM(D138:I138)</f>
        <v>3000</v>
      </c>
      <c r="D138" s="23">
        <v>0</v>
      </c>
      <c r="E138" s="23">
        <v>3000</v>
      </c>
      <c r="F138" s="23">
        <v>0</v>
      </c>
      <c r="G138" s="23">
        <v>0</v>
      </c>
      <c r="H138" s="23">
        <v>0</v>
      </c>
      <c r="I138" s="43">
        <v>0</v>
      </c>
      <c r="J138" s="104"/>
      <c r="K138" s="89"/>
    </row>
    <row r="139" spans="1:11" s="1" customFormat="1" ht="15.75">
      <c r="A139" s="77">
        <f>A138+1</f>
        <v>91</v>
      </c>
      <c r="B139" s="115" t="s">
        <v>5</v>
      </c>
      <c r="C139" s="23">
        <f>SUM(D139:I139)</f>
        <v>0</v>
      </c>
      <c r="D139" s="23"/>
      <c r="E139" s="23"/>
      <c r="F139" s="23"/>
      <c r="G139" s="23"/>
      <c r="H139" s="23"/>
      <c r="I139" s="43"/>
      <c r="J139" s="104"/>
      <c r="K139" s="89"/>
    </row>
    <row r="140" spans="1:11" s="17" customFormat="1" ht="15.75" customHeight="1">
      <c r="A140" s="77"/>
      <c r="B140" s="115"/>
      <c r="C140" s="23"/>
      <c r="D140" s="23"/>
      <c r="E140" s="23"/>
      <c r="F140" s="23"/>
      <c r="G140" s="23"/>
      <c r="H140" s="23"/>
      <c r="I140" s="43"/>
      <c r="J140" s="104"/>
      <c r="K140" s="89"/>
    </row>
    <row r="141" spans="1:11" s="17" customFormat="1" ht="42.75" customHeight="1">
      <c r="A141" s="77">
        <f>A139+1</f>
        <v>92</v>
      </c>
      <c r="B141" s="117" t="s">
        <v>78</v>
      </c>
      <c r="C141" s="33">
        <f>SUM(D141:I141)</f>
        <v>40.71429</v>
      </c>
      <c r="D141" s="33">
        <f aca="true" t="shared" si="38" ref="D141:I141">SUM(D142:D143)</f>
        <v>0</v>
      </c>
      <c r="E141" s="33">
        <f t="shared" si="38"/>
        <v>40.71429</v>
      </c>
      <c r="F141" s="33">
        <f t="shared" si="38"/>
        <v>0</v>
      </c>
      <c r="G141" s="33">
        <f t="shared" si="38"/>
        <v>0</v>
      </c>
      <c r="H141" s="33">
        <f t="shared" si="38"/>
        <v>0</v>
      </c>
      <c r="I141" s="66">
        <f t="shared" si="38"/>
        <v>0</v>
      </c>
      <c r="J141" s="104" t="s">
        <v>77</v>
      </c>
      <c r="K141" s="90"/>
    </row>
    <row r="142" spans="1:11" s="74" customFormat="1" ht="15.75" customHeight="1">
      <c r="A142" s="77">
        <f>A141+1</f>
        <v>93</v>
      </c>
      <c r="B142" s="58" t="s">
        <v>3</v>
      </c>
      <c r="C142" s="23">
        <f>SUM(D142:I142)</f>
        <v>12.21429</v>
      </c>
      <c r="D142" s="23"/>
      <c r="E142" s="23">
        <f>12.21429</f>
        <v>12.21429</v>
      </c>
      <c r="F142" s="23"/>
      <c r="G142" s="23"/>
      <c r="H142" s="23"/>
      <c r="I142" s="23"/>
      <c r="J142" s="104"/>
      <c r="K142" s="89"/>
    </row>
    <row r="143" spans="1:11" s="20" customFormat="1" ht="15.75">
      <c r="A143" s="77">
        <f>A142+1</f>
        <v>94</v>
      </c>
      <c r="B143" s="58" t="s">
        <v>5</v>
      </c>
      <c r="C143" s="23">
        <f>SUM(D143:I143)</f>
        <v>28.5</v>
      </c>
      <c r="D143" s="23"/>
      <c r="E143" s="23">
        <f>28.5</f>
        <v>28.5</v>
      </c>
      <c r="F143" s="23"/>
      <c r="G143" s="23"/>
      <c r="H143" s="23"/>
      <c r="I143" s="43"/>
      <c r="J143" s="104"/>
      <c r="K143" s="89"/>
    </row>
    <row r="144" spans="1:11" s="24" customFormat="1" ht="15" customHeight="1">
      <c r="A144" s="77"/>
      <c r="B144" s="58"/>
      <c r="C144" s="23"/>
      <c r="D144" s="23"/>
      <c r="E144" s="23"/>
      <c r="F144" s="23"/>
      <c r="G144" s="23"/>
      <c r="H144" s="23"/>
      <c r="I144" s="43"/>
      <c r="J144" s="104"/>
      <c r="K144" s="89"/>
    </row>
    <row r="145" spans="1:11" s="24" customFormat="1" ht="15" customHeight="1">
      <c r="A145" s="77">
        <f>A143+1</f>
        <v>95</v>
      </c>
      <c r="B145" s="117" t="s">
        <v>82</v>
      </c>
      <c r="C145" s="33">
        <f>SUM(D145:I145)</f>
        <v>9590</v>
      </c>
      <c r="D145" s="33">
        <f aca="true" t="shared" si="39" ref="D145:I145">SUM(D146:D146)</f>
        <v>0</v>
      </c>
      <c r="E145" s="33">
        <f t="shared" si="39"/>
        <v>9590</v>
      </c>
      <c r="F145" s="33">
        <f t="shared" si="39"/>
        <v>0</v>
      </c>
      <c r="G145" s="33">
        <f t="shared" si="39"/>
        <v>0</v>
      </c>
      <c r="H145" s="33">
        <f t="shared" si="39"/>
        <v>0</v>
      </c>
      <c r="I145" s="66">
        <f t="shared" si="39"/>
        <v>0</v>
      </c>
      <c r="J145" s="104" t="s">
        <v>83</v>
      </c>
      <c r="K145" s="89"/>
    </row>
    <row r="146" spans="1:11" s="24" customFormat="1" ht="15" customHeight="1">
      <c r="A146" s="77">
        <f>A145+1</f>
        <v>96</v>
      </c>
      <c r="B146" s="58" t="s">
        <v>5</v>
      </c>
      <c r="C146" s="23">
        <f>SUM(D146:I146)</f>
        <v>9590</v>
      </c>
      <c r="D146" s="23"/>
      <c r="E146" s="23">
        <f>2801.5+7049.1-629+368.4</f>
        <v>9590</v>
      </c>
      <c r="F146" s="23"/>
      <c r="G146" s="23"/>
      <c r="H146" s="23"/>
      <c r="I146" s="43"/>
      <c r="J146" s="104"/>
      <c r="K146" s="89"/>
    </row>
    <row r="147" spans="1:11" s="24" customFormat="1" ht="15" customHeight="1">
      <c r="A147" s="77"/>
      <c r="B147" s="58"/>
      <c r="C147" s="23"/>
      <c r="D147" s="23"/>
      <c r="E147" s="23"/>
      <c r="F147" s="23"/>
      <c r="G147" s="23"/>
      <c r="H147" s="23"/>
      <c r="I147" s="43"/>
      <c r="J147" s="104"/>
      <c r="K147" s="89"/>
    </row>
    <row r="148" spans="1:11" s="28" customFormat="1" ht="63">
      <c r="A148" s="77">
        <f>A146+1</f>
        <v>97</v>
      </c>
      <c r="B148" s="117" t="s">
        <v>84</v>
      </c>
      <c r="C148" s="33">
        <f>SUM(D148:I148)</f>
        <v>44825.299999999996</v>
      </c>
      <c r="D148" s="33">
        <f aca="true" t="shared" si="40" ref="D148:I148">SUM(D149:D149)</f>
        <v>0</v>
      </c>
      <c r="E148" s="33">
        <f t="shared" si="40"/>
        <v>6812.1</v>
      </c>
      <c r="F148" s="33">
        <f t="shared" si="40"/>
        <v>19006.6</v>
      </c>
      <c r="G148" s="33">
        <f t="shared" si="40"/>
        <v>19006.6</v>
      </c>
      <c r="H148" s="33">
        <f t="shared" si="40"/>
        <v>0</v>
      </c>
      <c r="I148" s="66">
        <f t="shared" si="40"/>
        <v>0</v>
      </c>
      <c r="J148" s="104" t="s">
        <v>87</v>
      </c>
      <c r="K148" s="89"/>
    </row>
    <row r="149" spans="1:11" s="24" customFormat="1" ht="15" customHeight="1">
      <c r="A149" s="77">
        <f>A148+1</f>
        <v>98</v>
      </c>
      <c r="B149" s="58" t="s">
        <v>5</v>
      </c>
      <c r="C149" s="23">
        <f>SUM(D149:I149)</f>
        <v>44825.299999999996</v>
      </c>
      <c r="D149" s="23"/>
      <c r="E149" s="23">
        <f>6874.6-62.5</f>
        <v>6812.1</v>
      </c>
      <c r="F149" s="23">
        <v>19006.6</v>
      </c>
      <c r="G149" s="23">
        <v>19006.6</v>
      </c>
      <c r="H149" s="23"/>
      <c r="I149" s="43"/>
      <c r="J149" s="104"/>
      <c r="K149" s="89"/>
    </row>
    <row r="150" spans="1:11" s="24" customFormat="1" ht="15" customHeight="1">
      <c r="A150" s="77"/>
      <c r="B150" s="58"/>
      <c r="C150" s="23"/>
      <c r="D150" s="23"/>
      <c r="E150" s="23"/>
      <c r="F150" s="23"/>
      <c r="G150" s="23"/>
      <c r="H150" s="23"/>
      <c r="I150" s="43"/>
      <c r="J150" s="104"/>
      <c r="K150" s="89"/>
    </row>
    <row r="151" spans="1:11" s="24" customFormat="1" ht="15" customHeight="1">
      <c r="A151" s="77">
        <f>A149+1</f>
        <v>99</v>
      </c>
      <c r="B151" s="117" t="s">
        <v>85</v>
      </c>
      <c r="C151" s="33">
        <f>SUM(D151:I151)</f>
        <v>8790.032</v>
      </c>
      <c r="D151" s="33">
        <f aca="true" t="shared" si="41" ref="D151:I151">SUM(D152:D152)</f>
        <v>0</v>
      </c>
      <c r="E151" s="33">
        <f t="shared" si="41"/>
        <v>8790.032</v>
      </c>
      <c r="F151" s="33">
        <f t="shared" si="41"/>
        <v>0</v>
      </c>
      <c r="G151" s="33">
        <f t="shared" si="41"/>
        <v>0</v>
      </c>
      <c r="H151" s="33">
        <f t="shared" si="41"/>
        <v>0</v>
      </c>
      <c r="I151" s="66">
        <f t="shared" si="41"/>
        <v>0</v>
      </c>
      <c r="J151" s="118" t="s">
        <v>88</v>
      </c>
      <c r="K151" s="89"/>
    </row>
    <row r="152" spans="1:11" s="24" customFormat="1" ht="15" customHeight="1">
      <c r="A152" s="77">
        <f>A151+1</f>
        <v>100</v>
      </c>
      <c r="B152" s="58" t="s">
        <v>5</v>
      </c>
      <c r="C152" s="23">
        <f>SUM(D152:I152)</f>
        <v>8790.032</v>
      </c>
      <c r="D152" s="23"/>
      <c r="E152" s="23">
        <v>8790.032</v>
      </c>
      <c r="F152" s="23"/>
      <c r="G152" s="23"/>
      <c r="H152" s="23"/>
      <c r="I152" s="43"/>
      <c r="J152" s="104"/>
      <c r="K152" s="89"/>
    </row>
    <row r="153" spans="1:11" s="30" customFormat="1" ht="15" customHeight="1">
      <c r="A153" s="77"/>
      <c r="B153" s="58"/>
      <c r="C153" s="23"/>
      <c r="D153" s="23"/>
      <c r="E153" s="23"/>
      <c r="F153" s="23"/>
      <c r="G153" s="23"/>
      <c r="H153" s="23"/>
      <c r="I153" s="43"/>
      <c r="J153" s="104"/>
      <c r="K153" s="89"/>
    </row>
    <row r="154" spans="1:11" s="34" customFormat="1" ht="15" customHeight="1">
      <c r="A154" s="79"/>
      <c r="B154" s="52"/>
      <c r="C154" s="128" t="s">
        <v>38</v>
      </c>
      <c r="D154" s="129"/>
      <c r="E154" s="129"/>
      <c r="F154" s="129"/>
      <c r="G154" s="129"/>
      <c r="H154" s="129"/>
      <c r="I154" s="129"/>
      <c r="J154" s="99"/>
      <c r="K154" s="86"/>
    </row>
    <row r="155" spans="1:11" s="35" customFormat="1" ht="15" customHeight="1">
      <c r="A155" s="76">
        <f>A152+1</f>
        <v>101</v>
      </c>
      <c r="B155" s="53" t="s">
        <v>39</v>
      </c>
      <c r="C155" s="32">
        <f aca="true" t="shared" si="42" ref="C155:I156">SUM(C159)</f>
        <v>13110.762999999999</v>
      </c>
      <c r="D155" s="22">
        <f t="shared" si="42"/>
        <v>1690.763</v>
      </c>
      <c r="E155" s="33">
        <f t="shared" si="42"/>
        <v>2284</v>
      </c>
      <c r="F155" s="33">
        <f t="shared" si="42"/>
        <v>2284</v>
      </c>
      <c r="G155" s="33">
        <f t="shared" si="42"/>
        <v>2284</v>
      </c>
      <c r="H155" s="33">
        <f t="shared" si="42"/>
        <v>2284</v>
      </c>
      <c r="I155" s="66">
        <f t="shared" si="42"/>
        <v>2284</v>
      </c>
      <c r="J155" s="100"/>
      <c r="K155" s="87"/>
    </row>
    <row r="156" spans="1:11" s="35" customFormat="1" ht="15" customHeight="1">
      <c r="A156" s="76">
        <f>A155+1</f>
        <v>102</v>
      </c>
      <c r="B156" s="6" t="s">
        <v>3</v>
      </c>
      <c r="C156" s="32">
        <f t="shared" si="42"/>
        <v>13110.762999999999</v>
      </c>
      <c r="D156" s="29">
        <f t="shared" si="42"/>
        <v>1690.763</v>
      </c>
      <c r="E156" s="23">
        <f t="shared" si="42"/>
        <v>2284</v>
      </c>
      <c r="F156" s="23">
        <f t="shared" si="42"/>
        <v>2284</v>
      </c>
      <c r="G156" s="23">
        <f t="shared" si="42"/>
        <v>2284</v>
      </c>
      <c r="H156" s="23">
        <f t="shared" si="42"/>
        <v>2284</v>
      </c>
      <c r="I156" s="43">
        <f t="shared" si="42"/>
        <v>2284</v>
      </c>
      <c r="J156" s="101"/>
      <c r="K156" s="82"/>
    </row>
    <row r="157" spans="1:11" s="35" customFormat="1" ht="15" customHeight="1">
      <c r="A157" s="76"/>
      <c r="B157" s="54"/>
      <c r="C157" s="32"/>
      <c r="D157" s="29"/>
      <c r="E157" s="23"/>
      <c r="F157" s="23"/>
      <c r="G157" s="23"/>
      <c r="H157" s="23"/>
      <c r="I157" s="43"/>
      <c r="J157" s="101"/>
      <c r="K157" s="82"/>
    </row>
    <row r="158" spans="1:11" s="35" customFormat="1" ht="15" customHeight="1">
      <c r="A158" s="80"/>
      <c r="B158" s="55"/>
      <c r="C158" s="119" t="s">
        <v>12</v>
      </c>
      <c r="D158" s="120"/>
      <c r="E158" s="120"/>
      <c r="F158" s="120"/>
      <c r="G158" s="120"/>
      <c r="H158" s="120"/>
      <c r="I158" s="120"/>
      <c r="J158" s="102"/>
      <c r="K158" s="82"/>
    </row>
    <row r="159" spans="1:11" s="35" customFormat="1" ht="15" customHeight="1">
      <c r="A159" s="76">
        <f>A156+1</f>
        <v>103</v>
      </c>
      <c r="B159" s="53" t="s">
        <v>14</v>
      </c>
      <c r="C159" s="32">
        <f aca="true" t="shared" si="43" ref="C159:I159">SUM(C160:C160)</f>
        <v>13110.762999999999</v>
      </c>
      <c r="D159" s="32">
        <f t="shared" si="43"/>
        <v>1690.763</v>
      </c>
      <c r="E159" s="36">
        <f t="shared" si="43"/>
        <v>2284</v>
      </c>
      <c r="F159" s="36">
        <f t="shared" si="43"/>
        <v>2284</v>
      </c>
      <c r="G159" s="36">
        <f t="shared" si="43"/>
        <v>2284</v>
      </c>
      <c r="H159" s="36">
        <f t="shared" si="43"/>
        <v>2284</v>
      </c>
      <c r="I159" s="65">
        <f t="shared" si="43"/>
        <v>2284</v>
      </c>
      <c r="J159" s="100"/>
      <c r="K159" s="87"/>
    </row>
    <row r="160" spans="1:11" s="34" customFormat="1" ht="15" customHeight="1">
      <c r="A160" s="76">
        <f>A159+1</f>
        <v>104</v>
      </c>
      <c r="B160" s="6" t="s">
        <v>3</v>
      </c>
      <c r="C160" s="32">
        <f>SUM(D160:I160)</f>
        <v>13110.762999999999</v>
      </c>
      <c r="D160" s="23">
        <f aca="true" t="shared" si="44" ref="D160:I160">SUM(D163)</f>
        <v>1690.763</v>
      </c>
      <c r="E160" s="23">
        <f t="shared" si="44"/>
        <v>2284</v>
      </c>
      <c r="F160" s="23">
        <f t="shared" si="44"/>
        <v>2284</v>
      </c>
      <c r="G160" s="23">
        <f t="shared" si="44"/>
        <v>2284</v>
      </c>
      <c r="H160" s="23">
        <f t="shared" si="44"/>
        <v>2284</v>
      </c>
      <c r="I160" s="23">
        <f t="shared" si="44"/>
        <v>2284</v>
      </c>
      <c r="J160" s="101"/>
      <c r="K160" s="82"/>
    </row>
    <row r="161" spans="1:11" s="35" customFormat="1" ht="15" customHeight="1">
      <c r="A161" s="76"/>
      <c r="B161" s="56"/>
      <c r="C161" s="32"/>
      <c r="D161" s="37"/>
      <c r="E161" s="37"/>
      <c r="F161" s="37"/>
      <c r="G161" s="37"/>
      <c r="H161" s="37"/>
      <c r="I161" s="42"/>
      <c r="J161" s="101"/>
      <c r="K161" s="82"/>
    </row>
    <row r="162" spans="1:11" s="35" customFormat="1" ht="15" customHeight="1">
      <c r="A162" s="76">
        <f>A160+1</f>
        <v>105</v>
      </c>
      <c r="B162" s="60" t="s">
        <v>23</v>
      </c>
      <c r="C162" s="32">
        <f>SUM(D162:I162)</f>
        <v>13110.762999999999</v>
      </c>
      <c r="D162" s="33">
        <f aca="true" t="shared" si="45" ref="D162:I162">SUM(D163)</f>
        <v>1690.763</v>
      </c>
      <c r="E162" s="33">
        <f t="shared" si="45"/>
        <v>2284</v>
      </c>
      <c r="F162" s="33">
        <f t="shared" si="45"/>
        <v>2284</v>
      </c>
      <c r="G162" s="33">
        <f t="shared" si="45"/>
        <v>2284</v>
      </c>
      <c r="H162" s="33">
        <f t="shared" si="45"/>
        <v>2284</v>
      </c>
      <c r="I162" s="66">
        <f t="shared" si="45"/>
        <v>2284</v>
      </c>
      <c r="J162" s="104" t="s">
        <v>81</v>
      </c>
      <c r="K162" s="89"/>
    </row>
    <row r="163" spans="1:11" s="35" customFormat="1" ht="15" customHeight="1">
      <c r="A163" s="76">
        <f>A162+1</f>
        <v>106</v>
      </c>
      <c r="B163" s="58" t="s">
        <v>3</v>
      </c>
      <c r="C163" s="38">
        <f>SUM(D163:I163)</f>
        <v>13110.762999999999</v>
      </c>
      <c r="D163" s="23">
        <f>4000-2309.237</f>
        <v>1690.763</v>
      </c>
      <c r="E163" s="23">
        <v>2284</v>
      </c>
      <c r="F163" s="23">
        <v>2284</v>
      </c>
      <c r="G163" s="23">
        <v>2284</v>
      </c>
      <c r="H163" s="23">
        <v>2284</v>
      </c>
      <c r="I163" s="23">
        <v>2284</v>
      </c>
      <c r="J163" s="104"/>
      <c r="K163" s="89"/>
    </row>
    <row r="164" spans="1:11" s="35" customFormat="1" ht="15" customHeight="1">
      <c r="A164" s="76"/>
      <c r="B164" s="54"/>
      <c r="C164" s="22"/>
      <c r="D164" s="23"/>
      <c r="E164" s="23"/>
      <c r="F164" s="23"/>
      <c r="G164" s="23"/>
      <c r="H164" s="23"/>
      <c r="I164" s="23"/>
      <c r="J164" s="101"/>
      <c r="K164" s="82"/>
    </row>
    <row r="165" spans="1:11" s="39" customFormat="1" ht="95.25" customHeight="1">
      <c r="A165" s="79"/>
      <c r="B165" s="52"/>
      <c r="C165" s="128" t="s">
        <v>42</v>
      </c>
      <c r="D165" s="129"/>
      <c r="E165" s="129"/>
      <c r="F165" s="129"/>
      <c r="G165" s="129"/>
      <c r="H165" s="129"/>
      <c r="I165" s="129"/>
      <c r="J165" s="99"/>
      <c r="K165" s="86"/>
    </row>
    <row r="166" spans="1:11" s="40" customFormat="1" ht="15" customHeight="1">
      <c r="A166" s="76">
        <f>A163+1</f>
        <v>107</v>
      </c>
      <c r="B166" s="53" t="s">
        <v>20</v>
      </c>
      <c r="C166" s="32">
        <f aca="true" t="shared" si="46" ref="C166:I168">SUM(C171)</f>
        <v>250947.37199999997</v>
      </c>
      <c r="D166" s="22">
        <f t="shared" si="46"/>
        <v>41067.372</v>
      </c>
      <c r="E166" s="33">
        <f t="shared" si="46"/>
        <v>43662.6</v>
      </c>
      <c r="F166" s="33">
        <f t="shared" si="46"/>
        <v>40455</v>
      </c>
      <c r="G166" s="33">
        <f t="shared" si="46"/>
        <v>41920.8</v>
      </c>
      <c r="H166" s="33">
        <f t="shared" si="46"/>
        <v>41920.8</v>
      </c>
      <c r="I166" s="66">
        <f t="shared" si="46"/>
        <v>41920.8</v>
      </c>
      <c r="J166" s="100"/>
      <c r="K166" s="87"/>
    </row>
    <row r="167" spans="1:11" s="35" customFormat="1" ht="15" customHeight="1">
      <c r="A167" s="76">
        <f>A166+1</f>
        <v>108</v>
      </c>
      <c r="B167" s="6" t="s">
        <v>3</v>
      </c>
      <c r="C167" s="32">
        <f t="shared" si="46"/>
        <v>250947.37199999997</v>
      </c>
      <c r="D167" s="29">
        <f t="shared" si="46"/>
        <v>41067.372</v>
      </c>
      <c r="E167" s="23">
        <f t="shared" si="46"/>
        <v>43662.6</v>
      </c>
      <c r="F167" s="23">
        <f t="shared" si="46"/>
        <v>40455</v>
      </c>
      <c r="G167" s="23">
        <f t="shared" si="46"/>
        <v>41920.8</v>
      </c>
      <c r="H167" s="23">
        <f t="shared" si="46"/>
        <v>41920.8</v>
      </c>
      <c r="I167" s="43">
        <f t="shared" si="46"/>
        <v>41920.8</v>
      </c>
      <c r="J167" s="101"/>
      <c r="K167" s="82"/>
    </row>
    <row r="168" spans="1:11" s="39" customFormat="1" ht="81" customHeight="1">
      <c r="A168" s="76">
        <f>A167+1</f>
        <v>109</v>
      </c>
      <c r="B168" s="58" t="s">
        <v>5</v>
      </c>
      <c r="C168" s="32">
        <f t="shared" si="46"/>
        <v>0</v>
      </c>
      <c r="D168" s="29">
        <f t="shared" si="46"/>
        <v>0</v>
      </c>
      <c r="E168" s="23">
        <f t="shared" si="46"/>
        <v>0</v>
      </c>
      <c r="F168" s="23">
        <f t="shared" si="46"/>
        <v>0</v>
      </c>
      <c r="G168" s="23">
        <f t="shared" si="46"/>
        <v>0</v>
      </c>
      <c r="H168" s="23">
        <f t="shared" si="46"/>
        <v>0</v>
      </c>
      <c r="I168" s="43">
        <f t="shared" si="46"/>
        <v>0</v>
      </c>
      <c r="J168" s="101"/>
      <c r="K168" s="82"/>
    </row>
    <row r="169" spans="1:11" s="40" customFormat="1" ht="15" customHeight="1">
      <c r="A169" s="76"/>
      <c r="B169" s="54"/>
      <c r="C169" s="32"/>
      <c r="D169" s="29"/>
      <c r="E169" s="23"/>
      <c r="F169" s="23"/>
      <c r="G169" s="23"/>
      <c r="H169" s="23"/>
      <c r="I169" s="43"/>
      <c r="J169" s="101"/>
      <c r="K169" s="82"/>
    </row>
    <row r="170" spans="1:11" s="35" customFormat="1" ht="15" customHeight="1">
      <c r="A170" s="80"/>
      <c r="B170" s="55"/>
      <c r="C170" s="119" t="s">
        <v>12</v>
      </c>
      <c r="D170" s="120"/>
      <c r="E170" s="120"/>
      <c r="F170" s="120"/>
      <c r="G170" s="120"/>
      <c r="H170" s="120"/>
      <c r="I170" s="120"/>
      <c r="J170" s="102"/>
      <c r="K170" s="82"/>
    </row>
    <row r="171" spans="1:11" s="41" customFormat="1" ht="99.75" customHeight="1">
      <c r="A171" s="76">
        <f>A168+1</f>
        <v>110</v>
      </c>
      <c r="B171" s="53" t="s">
        <v>14</v>
      </c>
      <c r="C171" s="32">
        <f>SUM(C172:C173)</f>
        <v>250947.37199999997</v>
      </c>
      <c r="D171" s="32">
        <f aca="true" t="shared" si="47" ref="D171:I171">SUM(D172:D173)</f>
        <v>41067.372</v>
      </c>
      <c r="E171" s="36">
        <f t="shared" si="47"/>
        <v>43662.6</v>
      </c>
      <c r="F171" s="36">
        <f t="shared" si="47"/>
        <v>40455</v>
      </c>
      <c r="G171" s="36">
        <f t="shared" si="47"/>
        <v>41920.8</v>
      </c>
      <c r="H171" s="36">
        <f t="shared" si="47"/>
        <v>41920.8</v>
      </c>
      <c r="I171" s="65">
        <f t="shared" si="47"/>
        <v>41920.8</v>
      </c>
      <c r="J171" s="100"/>
      <c r="K171" s="87"/>
    </row>
    <row r="172" spans="1:11" s="40" customFormat="1" ht="15" customHeight="1">
      <c r="A172" s="76">
        <f>A171+1</f>
        <v>111</v>
      </c>
      <c r="B172" s="6" t="s">
        <v>3</v>
      </c>
      <c r="C172" s="32">
        <f>SUM(D172:I172)</f>
        <v>250947.37199999997</v>
      </c>
      <c r="D172" s="23">
        <f aca="true" t="shared" si="48" ref="D172:I172">SUM(D176+D179+D182)</f>
        <v>41067.372</v>
      </c>
      <c r="E172" s="23">
        <f t="shared" si="48"/>
        <v>43662.6</v>
      </c>
      <c r="F172" s="23">
        <f t="shared" si="48"/>
        <v>40455</v>
      </c>
      <c r="G172" s="23">
        <f t="shared" si="48"/>
        <v>41920.8</v>
      </c>
      <c r="H172" s="23">
        <f t="shared" si="48"/>
        <v>41920.8</v>
      </c>
      <c r="I172" s="23">
        <f t="shared" si="48"/>
        <v>41920.8</v>
      </c>
      <c r="J172" s="101"/>
      <c r="K172" s="82"/>
    </row>
    <row r="173" spans="1:11" s="35" customFormat="1" ht="15" customHeight="1">
      <c r="A173" s="76">
        <f>A172+1</f>
        <v>112</v>
      </c>
      <c r="B173" s="58" t="s">
        <v>5</v>
      </c>
      <c r="C173" s="32">
        <f>SUM(D173:I173)</f>
        <v>0</v>
      </c>
      <c r="D173" s="37"/>
      <c r="E173" s="37"/>
      <c r="F173" s="37"/>
      <c r="G173" s="37"/>
      <c r="H173" s="37"/>
      <c r="I173" s="37"/>
      <c r="J173" s="101"/>
      <c r="K173" s="82"/>
    </row>
    <row r="174" spans="1:11" s="41" customFormat="1" ht="15.75" customHeight="1">
      <c r="A174" s="76"/>
      <c r="B174" s="56"/>
      <c r="C174" s="32"/>
      <c r="D174" s="37"/>
      <c r="E174" s="37"/>
      <c r="F174" s="37"/>
      <c r="G174" s="37"/>
      <c r="H174" s="37"/>
      <c r="I174" s="42"/>
      <c r="J174" s="101"/>
      <c r="K174" s="82"/>
    </row>
    <row r="175" spans="1:11" s="40" customFormat="1" ht="70.5" customHeight="1">
      <c r="A175" s="76">
        <f>A173+1</f>
        <v>113</v>
      </c>
      <c r="B175" s="60" t="s">
        <v>40</v>
      </c>
      <c r="C175" s="36">
        <f>SUM(D175:I175)</f>
        <v>29814.272000000004</v>
      </c>
      <c r="D175" s="33">
        <f aca="true" t="shared" si="49" ref="D175:I175">SUM(D176)</f>
        <v>4507.372</v>
      </c>
      <c r="E175" s="33">
        <f t="shared" si="49"/>
        <v>4952.6</v>
      </c>
      <c r="F175" s="33">
        <f t="shared" si="49"/>
        <v>5066.6</v>
      </c>
      <c r="G175" s="33">
        <f t="shared" si="49"/>
        <v>5095.9</v>
      </c>
      <c r="H175" s="33">
        <f t="shared" si="49"/>
        <v>5095.9</v>
      </c>
      <c r="I175" s="66">
        <f t="shared" si="49"/>
        <v>5095.9</v>
      </c>
      <c r="J175" s="104" t="s">
        <v>53</v>
      </c>
      <c r="K175" s="89"/>
    </row>
    <row r="176" spans="1:11" s="40" customFormat="1" ht="15" customHeight="1">
      <c r="A176" s="76">
        <f>A175+1</f>
        <v>114</v>
      </c>
      <c r="B176" s="58" t="s">
        <v>3</v>
      </c>
      <c r="C176" s="37">
        <f>SUM(D176:I176)</f>
        <v>29814.272000000004</v>
      </c>
      <c r="D176" s="37">
        <f>4210.1+70+227.272</f>
        <v>4507.372</v>
      </c>
      <c r="E176" s="37">
        <f>5052.6-100</f>
        <v>4952.6</v>
      </c>
      <c r="F176" s="37">
        <v>5066.6</v>
      </c>
      <c r="G176" s="37">
        <v>5095.9</v>
      </c>
      <c r="H176" s="37">
        <v>5095.9</v>
      </c>
      <c r="I176" s="37">
        <v>5095.9</v>
      </c>
      <c r="J176" s="101"/>
      <c r="K176" s="82"/>
    </row>
    <row r="177" spans="1:11" s="35" customFormat="1" ht="15" customHeight="1">
      <c r="A177" s="76"/>
      <c r="B177" s="56"/>
      <c r="C177" s="32"/>
      <c r="D177" s="37"/>
      <c r="E177" s="37"/>
      <c r="F177" s="37"/>
      <c r="G177" s="37"/>
      <c r="H177" s="37"/>
      <c r="I177" s="42"/>
      <c r="J177" s="101"/>
      <c r="K177" s="82"/>
    </row>
    <row r="178" spans="1:11" s="40" customFormat="1" ht="79.5" customHeight="1">
      <c r="A178" s="76">
        <f>A176+1</f>
        <v>115</v>
      </c>
      <c r="B178" s="53" t="s">
        <v>74</v>
      </c>
      <c r="C178" s="36">
        <f>SUM(D178:I178)</f>
        <v>219153.09999999998</v>
      </c>
      <c r="D178" s="33">
        <f aca="true" t="shared" si="50" ref="D178:I178">SUM(D179)</f>
        <v>36230</v>
      </c>
      <c r="E178" s="33">
        <f t="shared" si="50"/>
        <v>38380</v>
      </c>
      <c r="F178" s="33">
        <f t="shared" si="50"/>
        <v>35058.4</v>
      </c>
      <c r="G178" s="33">
        <f t="shared" si="50"/>
        <v>36494.9</v>
      </c>
      <c r="H178" s="33">
        <f t="shared" si="50"/>
        <v>36494.9</v>
      </c>
      <c r="I178" s="66">
        <f t="shared" si="50"/>
        <v>36494.9</v>
      </c>
      <c r="J178" s="104" t="s">
        <v>53</v>
      </c>
      <c r="K178" s="82"/>
    </row>
    <row r="179" spans="1:11" s="40" customFormat="1" ht="15" customHeight="1">
      <c r="A179" s="76">
        <f>A178+1</f>
        <v>116</v>
      </c>
      <c r="B179" s="54" t="s">
        <v>3</v>
      </c>
      <c r="C179" s="37">
        <f>SUM(D179:I179)</f>
        <v>219153.09999999998</v>
      </c>
      <c r="D179" s="37">
        <f>36300-70</f>
        <v>36230</v>
      </c>
      <c r="E179" s="37">
        <v>38380</v>
      </c>
      <c r="F179" s="37">
        <v>35058.4</v>
      </c>
      <c r="G179" s="37">
        <v>36494.9</v>
      </c>
      <c r="H179" s="37">
        <v>36494.9</v>
      </c>
      <c r="I179" s="37">
        <v>36494.9</v>
      </c>
      <c r="J179" s="101"/>
      <c r="K179" s="82"/>
    </row>
    <row r="180" spans="1:11" s="40" customFormat="1" ht="15" customHeight="1">
      <c r="A180" s="76"/>
      <c r="B180" s="56"/>
      <c r="C180" s="32"/>
      <c r="D180" s="37"/>
      <c r="E180" s="37"/>
      <c r="F180" s="37"/>
      <c r="G180" s="37"/>
      <c r="H180" s="37"/>
      <c r="I180" s="42"/>
      <c r="J180" s="101"/>
      <c r="K180" s="82"/>
    </row>
    <row r="181" spans="1:11" s="35" customFormat="1" ht="15" customHeight="1">
      <c r="A181" s="76">
        <f>A179+1</f>
        <v>117</v>
      </c>
      <c r="B181" s="60" t="s">
        <v>41</v>
      </c>
      <c r="C181" s="36">
        <f>SUM(D181:I181)</f>
        <v>1980</v>
      </c>
      <c r="D181" s="33">
        <f aca="true" t="shared" si="51" ref="D181:I181">SUM(D182)</f>
        <v>330</v>
      </c>
      <c r="E181" s="33">
        <f t="shared" si="51"/>
        <v>330</v>
      </c>
      <c r="F181" s="33">
        <f t="shared" si="51"/>
        <v>330</v>
      </c>
      <c r="G181" s="33">
        <f t="shared" si="51"/>
        <v>330</v>
      </c>
      <c r="H181" s="33">
        <f t="shared" si="51"/>
        <v>330</v>
      </c>
      <c r="I181" s="66">
        <f t="shared" si="51"/>
        <v>330</v>
      </c>
      <c r="J181" s="104" t="s">
        <v>53</v>
      </c>
      <c r="K181" s="89"/>
    </row>
    <row r="182" spans="1:11" s="40" customFormat="1" ht="48" customHeight="1">
      <c r="A182" s="76">
        <f>A181+1</f>
        <v>118</v>
      </c>
      <c r="B182" s="58" t="s">
        <v>3</v>
      </c>
      <c r="C182" s="37">
        <f>SUM(D182:I182)</f>
        <v>1980</v>
      </c>
      <c r="D182" s="23">
        <f>330+130-130</f>
        <v>330</v>
      </c>
      <c r="E182" s="37">
        <v>330</v>
      </c>
      <c r="F182" s="37">
        <v>330</v>
      </c>
      <c r="G182" s="37">
        <v>330</v>
      </c>
      <c r="H182" s="37">
        <v>330</v>
      </c>
      <c r="I182" s="42">
        <v>330</v>
      </c>
      <c r="J182" s="104"/>
      <c r="K182" s="89"/>
    </row>
    <row r="183" spans="1:11" s="40" customFormat="1" ht="15" customHeight="1">
      <c r="A183" s="11"/>
      <c r="B183" s="7"/>
      <c r="C183" s="3"/>
      <c r="D183"/>
      <c r="E183" s="13"/>
      <c r="F183" s="13"/>
      <c r="G183" s="13"/>
      <c r="H183" s="13"/>
      <c r="I183" s="13"/>
      <c r="J183" s="4"/>
      <c r="K183" s="91"/>
    </row>
    <row r="184" spans="1:11" s="40" customFormat="1" ht="15" customHeight="1">
      <c r="A184" s="11"/>
      <c r="B184" s="7"/>
      <c r="C184" s="3"/>
      <c r="D184"/>
      <c r="E184" s="13"/>
      <c r="F184" s="13"/>
      <c r="G184" s="13"/>
      <c r="H184" s="13"/>
      <c r="I184" s="13"/>
      <c r="J184" s="4"/>
      <c r="K184" s="91"/>
    </row>
    <row r="185" spans="1:11" s="40" customFormat="1" ht="63.75" customHeight="1">
      <c r="A185" s="11"/>
      <c r="B185" s="7"/>
      <c r="C185" s="3"/>
      <c r="D185"/>
      <c r="E185" s="13"/>
      <c r="F185" s="13"/>
      <c r="G185" s="13"/>
      <c r="H185" s="13"/>
      <c r="I185" s="13"/>
      <c r="J185" s="4"/>
      <c r="K185" s="91"/>
    </row>
    <row r="186" spans="1:11" s="40" customFormat="1" ht="15" customHeight="1">
      <c r="A186" s="11"/>
      <c r="B186" s="7"/>
      <c r="C186" s="3"/>
      <c r="D186"/>
      <c r="E186" s="13"/>
      <c r="F186" s="13"/>
      <c r="G186" s="13"/>
      <c r="H186" s="13"/>
      <c r="I186" s="13"/>
      <c r="J186" s="4"/>
      <c r="K186" s="91"/>
    </row>
    <row r="187" spans="1:11" s="40" customFormat="1" ht="15" customHeight="1">
      <c r="A187" s="11"/>
      <c r="B187" s="7"/>
      <c r="C187" s="3"/>
      <c r="D187"/>
      <c r="E187" s="13"/>
      <c r="F187" s="13"/>
      <c r="G187" s="13"/>
      <c r="H187" s="13"/>
      <c r="I187" s="13"/>
      <c r="J187" s="4"/>
      <c r="K187" s="91"/>
    </row>
    <row r="188" spans="1:11" s="35" customFormat="1" ht="15" customHeight="1">
      <c r="A188" s="11"/>
      <c r="B188" s="7"/>
      <c r="C188" s="3"/>
      <c r="D188"/>
      <c r="E188" s="13"/>
      <c r="F188" s="13"/>
      <c r="G188" s="13"/>
      <c r="H188" s="13"/>
      <c r="I188" s="13"/>
      <c r="J188" s="4"/>
      <c r="K188" s="91"/>
    </row>
    <row r="189" spans="1:11" s="34" customFormat="1" ht="95.25" customHeight="1">
      <c r="A189" s="11"/>
      <c r="B189" s="7"/>
      <c r="C189" s="3"/>
      <c r="D189"/>
      <c r="E189" s="13"/>
      <c r="F189" s="13"/>
      <c r="G189" s="13"/>
      <c r="H189" s="13"/>
      <c r="I189" s="13"/>
      <c r="J189" s="4"/>
      <c r="K189" s="91"/>
    </row>
    <row r="190" spans="1:11" s="40" customFormat="1" ht="15" customHeight="1">
      <c r="A190" s="11"/>
      <c r="B190" s="7"/>
      <c r="C190" s="3"/>
      <c r="D190"/>
      <c r="E190" s="13"/>
      <c r="F190" s="13"/>
      <c r="G190" s="13"/>
      <c r="H190" s="13"/>
      <c r="I190" s="13"/>
      <c r="J190" s="4"/>
      <c r="K190" s="91"/>
    </row>
    <row r="191" spans="1:11" s="35" customFormat="1" ht="15" customHeight="1">
      <c r="A191" s="11"/>
      <c r="B191" s="7"/>
      <c r="C191" s="3"/>
      <c r="D191"/>
      <c r="E191" s="13"/>
      <c r="F191" s="13"/>
      <c r="G191" s="13"/>
      <c r="H191" s="13"/>
      <c r="I191" s="13"/>
      <c r="J191" s="4"/>
      <c r="K191" s="91"/>
    </row>
    <row r="192" spans="1:11" s="40" customFormat="1" ht="101.25" customHeight="1">
      <c r="A192" s="11"/>
      <c r="B192" s="7"/>
      <c r="C192" s="3"/>
      <c r="D192"/>
      <c r="E192" s="13"/>
      <c r="F192" s="13"/>
      <c r="G192" s="13"/>
      <c r="H192" s="13"/>
      <c r="I192" s="13"/>
      <c r="J192" s="4"/>
      <c r="K192" s="91"/>
    </row>
    <row r="193" spans="1:11" s="40" customFormat="1" ht="15" customHeight="1">
      <c r="A193" s="11"/>
      <c r="B193" s="7"/>
      <c r="C193" s="3"/>
      <c r="D193"/>
      <c r="E193" s="13"/>
      <c r="F193" s="13"/>
      <c r="G193" s="13"/>
      <c r="H193" s="13"/>
      <c r="I193" s="13"/>
      <c r="J193" s="4"/>
      <c r="K193" s="91"/>
    </row>
    <row r="194" spans="1:11" s="40" customFormat="1" ht="15" customHeight="1">
      <c r="A194" s="11"/>
      <c r="B194" s="7"/>
      <c r="C194" s="3"/>
      <c r="D194"/>
      <c r="E194" s="13"/>
      <c r="F194" s="13"/>
      <c r="G194" s="13"/>
      <c r="H194" s="13"/>
      <c r="I194" s="13"/>
      <c r="J194" s="4"/>
      <c r="K194" s="91"/>
    </row>
    <row r="195" spans="1:11" s="40" customFormat="1" ht="15" customHeight="1">
      <c r="A195" s="11"/>
      <c r="B195" s="7"/>
      <c r="C195" s="3"/>
      <c r="D195"/>
      <c r="E195" s="13"/>
      <c r="F195" s="13"/>
      <c r="G195" s="13"/>
      <c r="H195" s="13"/>
      <c r="I195" s="13"/>
      <c r="J195" s="4"/>
      <c r="K195" s="91"/>
    </row>
    <row r="196" spans="1:11" s="40" customFormat="1" ht="63.75" customHeight="1">
      <c r="A196" s="11"/>
      <c r="B196" s="7"/>
      <c r="C196" s="3"/>
      <c r="D196"/>
      <c r="E196" s="13"/>
      <c r="F196" s="13"/>
      <c r="G196" s="13"/>
      <c r="H196" s="13"/>
      <c r="I196" s="13"/>
      <c r="J196" s="4"/>
      <c r="K196" s="91"/>
    </row>
    <row r="197" spans="1:11" s="40" customFormat="1" ht="15.75" customHeight="1">
      <c r="A197" s="11"/>
      <c r="B197" s="7"/>
      <c r="C197" s="3"/>
      <c r="D197"/>
      <c r="E197" s="13"/>
      <c r="F197" s="13"/>
      <c r="G197" s="13"/>
      <c r="H197" s="13"/>
      <c r="I197" s="13"/>
      <c r="J197" s="4"/>
      <c r="K197" s="91"/>
    </row>
    <row r="198" spans="1:11" s="35" customFormat="1" ht="15" customHeight="1">
      <c r="A198" s="11"/>
      <c r="B198" s="7"/>
      <c r="C198" s="3"/>
      <c r="D198"/>
      <c r="E198" s="13"/>
      <c r="F198" s="13"/>
      <c r="G198" s="13"/>
      <c r="H198" s="13"/>
      <c r="I198" s="13"/>
      <c r="J198" s="4"/>
      <c r="K198" s="91"/>
    </row>
    <row r="199" spans="1:11" s="40" customFormat="1" ht="80.25" customHeight="1">
      <c r="A199" s="11"/>
      <c r="B199" s="7"/>
      <c r="C199" s="3"/>
      <c r="D199"/>
      <c r="E199" s="13"/>
      <c r="F199" s="13"/>
      <c r="G199" s="13"/>
      <c r="H199" s="13"/>
      <c r="I199" s="13"/>
      <c r="J199" s="4"/>
      <c r="K199" s="91"/>
    </row>
    <row r="200" spans="1:11" s="40" customFormat="1" ht="15" customHeight="1">
      <c r="A200" s="11"/>
      <c r="B200" s="7"/>
      <c r="C200" s="3"/>
      <c r="D200"/>
      <c r="E200" s="13"/>
      <c r="F200" s="13"/>
      <c r="G200" s="13"/>
      <c r="H200" s="13"/>
      <c r="I200" s="13"/>
      <c r="J200" s="4"/>
      <c r="K200" s="91"/>
    </row>
    <row r="201" spans="1:11" s="40" customFormat="1" ht="15" customHeight="1">
      <c r="A201" s="11"/>
      <c r="B201" s="7"/>
      <c r="C201" s="3"/>
      <c r="D201"/>
      <c r="E201" s="13"/>
      <c r="F201" s="13"/>
      <c r="G201" s="13"/>
      <c r="H201" s="13"/>
      <c r="I201" s="13"/>
      <c r="J201" s="4"/>
      <c r="K201" s="91"/>
    </row>
    <row r="202" spans="1:11" s="35" customFormat="1" ht="15" customHeight="1">
      <c r="A202" s="11"/>
      <c r="B202" s="7"/>
      <c r="C202" s="3"/>
      <c r="D202"/>
      <c r="E202" s="13"/>
      <c r="F202" s="13"/>
      <c r="G202" s="13"/>
      <c r="H202" s="13"/>
      <c r="I202" s="13"/>
      <c r="J202" s="4"/>
      <c r="K202" s="91"/>
    </row>
    <row r="203" spans="1:11" s="41" customFormat="1" ht="63" customHeight="1">
      <c r="A203" s="11"/>
      <c r="B203" s="7"/>
      <c r="C203" s="3"/>
      <c r="D203"/>
      <c r="E203" s="13"/>
      <c r="F203" s="13"/>
      <c r="G203" s="13"/>
      <c r="H203" s="13"/>
      <c r="I203" s="13"/>
      <c r="J203" s="4"/>
      <c r="K203" s="91"/>
    </row>
    <row r="204" spans="1:11" s="40" customFormat="1" ht="15" customHeight="1">
      <c r="A204" s="11"/>
      <c r="B204" s="7"/>
      <c r="C204" s="3"/>
      <c r="D204"/>
      <c r="E204" s="13"/>
      <c r="F204" s="13"/>
      <c r="G204" s="13"/>
      <c r="H204" s="13"/>
      <c r="I204" s="13"/>
      <c r="J204" s="4"/>
      <c r="K204" s="91"/>
    </row>
    <row r="205" spans="1:11" s="40" customFormat="1" ht="15" customHeight="1">
      <c r="A205" s="11"/>
      <c r="B205" s="7"/>
      <c r="C205" s="3"/>
      <c r="D205"/>
      <c r="E205" s="13"/>
      <c r="F205" s="13"/>
      <c r="G205" s="13"/>
      <c r="H205" s="13"/>
      <c r="I205" s="13"/>
      <c r="J205" s="4"/>
      <c r="K205" s="91"/>
    </row>
    <row r="206" spans="1:11" s="40" customFormat="1" ht="15" customHeight="1">
      <c r="A206" s="11"/>
      <c r="B206" s="7"/>
      <c r="C206" s="3"/>
      <c r="D206"/>
      <c r="E206" s="13"/>
      <c r="F206" s="13"/>
      <c r="G206" s="13"/>
      <c r="H206" s="13"/>
      <c r="I206" s="13"/>
      <c r="J206" s="4"/>
      <c r="K206" s="91"/>
    </row>
    <row r="207" spans="1:11" s="35" customFormat="1" ht="15" customHeight="1">
      <c r="A207" s="11"/>
      <c r="B207" s="7"/>
      <c r="C207" s="3"/>
      <c r="D207"/>
      <c r="E207" s="13"/>
      <c r="F207" s="13"/>
      <c r="G207" s="13"/>
      <c r="H207" s="13"/>
      <c r="I207" s="13"/>
      <c r="J207" s="4"/>
      <c r="K207" s="91"/>
    </row>
    <row r="208" spans="1:11" s="40" customFormat="1" ht="50.25" customHeight="1">
      <c r="A208" s="11"/>
      <c r="B208" s="7"/>
      <c r="C208" s="3"/>
      <c r="D208"/>
      <c r="E208" s="13"/>
      <c r="F208" s="13"/>
      <c r="G208" s="13"/>
      <c r="H208" s="13"/>
      <c r="I208" s="13"/>
      <c r="J208" s="4"/>
      <c r="K208" s="91"/>
    </row>
    <row r="209" spans="1:11" s="40" customFormat="1" ht="15" customHeight="1">
      <c r="A209" s="11"/>
      <c r="B209" s="7"/>
      <c r="C209" s="3"/>
      <c r="D209"/>
      <c r="E209" s="13"/>
      <c r="F209" s="13"/>
      <c r="G209" s="13"/>
      <c r="H209" s="13"/>
      <c r="I209" s="13"/>
      <c r="J209" s="4"/>
      <c r="K209" s="91"/>
    </row>
    <row r="210" spans="1:11" s="35" customFormat="1" ht="15" customHeight="1">
      <c r="A210" s="11"/>
      <c r="B210" s="7"/>
      <c r="C210" s="3"/>
      <c r="D210"/>
      <c r="E210" s="13"/>
      <c r="F210" s="13"/>
      <c r="G210" s="13"/>
      <c r="H210" s="13"/>
      <c r="I210" s="13"/>
      <c r="J210" s="4"/>
      <c r="K210" s="91"/>
    </row>
    <row r="211" spans="1:11" s="40" customFormat="1" ht="47.25" customHeight="1">
      <c r="A211" s="11"/>
      <c r="B211" s="7"/>
      <c r="C211" s="3"/>
      <c r="D211"/>
      <c r="E211" s="13"/>
      <c r="F211" s="13"/>
      <c r="G211" s="13"/>
      <c r="H211" s="13"/>
      <c r="I211" s="13"/>
      <c r="J211" s="4"/>
      <c r="K211" s="91"/>
    </row>
    <row r="212" spans="1:11" s="40" customFormat="1" ht="15" customHeight="1">
      <c r="A212" s="11"/>
      <c r="B212" s="7"/>
      <c r="C212" s="3"/>
      <c r="D212"/>
      <c r="E212" s="13"/>
      <c r="F212" s="13"/>
      <c r="G212" s="13"/>
      <c r="H212" s="13"/>
      <c r="I212" s="13"/>
      <c r="J212" s="4"/>
      <c r="K212" s="91"/>
    </row>
    <row r="213" spans="1:11" s="35" customFormat="1" ht="15" customHeight="1">
      <c r="A213" s="11"/>
      <c r="B213" s="7"/>
      <c r="C213" s="3"/>
      <c r="D213"/>
      <c r="E213" s="13"/>
      <c r="F213" s="13"/>
      <c r="G213" s="13"/>
      <c r="H213" s="13"/>
      <c r="I213" s="13"/>
      <c r="J213" s="4"/>
      <c r="K213" s="91"/>
    </row>
    <row r="214" spans="1:11" s="35" customFormat="1" ht="121.5" customHeight="1">
      <c r="A214" s="11"/>
      <c r="B214" s="7"/>
      <c r="C214" s="3"/>
      <c r="D214"/>
      <c r="E214" s="13"/>
      <c r="F214" s="13"/>
      <c r="G214" s="13"/>
      <c r="H214" s="13"/>
      <c r="I214" s="13"/>
      <c r="J214" s="4"/>
      <c r="K214" s="91"/>
    </row>
    <row r="215" spans="1:11" s="35" customFormat="1" ht="15" customHeight="1">
      <c r="A215" s="11"/>
      <c r="B215" s="7"/>
      <c r="C215" s="3"/>
      <c r="D215"/>
      <c r="E215" s="13"/>
      <c r="F215" s="13"/>
      <c r="G215" s="13"/>
      <c r="H215" s="13"/>
      <c r="I215" s="13"/>
      <c r="J215" s="4"/>
      <c r="K215" s="91"/>
    </row>
    <row r="216" spans="1:11" s="35" customFormat="1" ht="15" customHeight="1">
      <c r="A216" s="11"/>
      <c r="B216" s="7"/>
      <c r="C216" s="3"/>
      <c r="D216"/>
      <c r="E216" s="13"/>
      <c r="F216" s="13"/>
      <c r="G216" s="13"/>
      <c r="H216" s="13"/>
      <c r="I216" s="13"/>
      <c r="J216" s="4"/>
      <c r="K216" s="91"/>
    </row>
    <row r="217" spans="1:11" s="35" customFormat="1" ht="53.25" customHeight="1">
      <c r="A217" s="11"/>
      <c r="B217" s="7"/>
      <c r="C217" s="3"/>
      <c r="D217"/>
      <c r="E217" s="13"/>
      <c r="F217" s="13"/>
      <c r="G217" s="13"/>
      <c r="H217" s="13"/>
      <c r="I217" s="13"/>
      <c r="J217" s="4"/>
      <c r="K217" s="91"/>
    </row>
    <row r="218" spans="1:11" s="35" customFormat="1" ht="15" customHeight="1">
      <c r="A218" s="11"/>
      <c r="B218" s="7"/>
      <c r="C218" s="3"/>
      <c r="D218"/>
      <c r="E218" s="13"/>
      <c r="F218" s="13"/>
      <c r="G218" s="13"/>
      <c r="H218" s="13"/>
      <c r="I218" s="13"/>
      <c r="J218" s="4"/>
      <c r="K218" s="91"/>
    </row>
    <row r="219" spans="1:11" s="35" customFormat="1" ht="15" customHeight="1">
      <c r="A219" s="11"/>
      <c r="B219" s="7"/>
      <c r="C219" s="3"/>
      <c r="D219"/>
      <c r="E219" s="13"/>
      <c r="F219" s="13"/>
      <c r="G219" s="13"/>
      <c r="H219" s="13"/>
      <c r="I219" s="13"/>
      <c r="J219" s="4"/>
      <c r="K219" s="91"/>
    </row>
    <row r="220" spans="1:11" s="35" customFormat="1" ht="15" customHeight="1">
      <c r="A220" s="11"/>
      <c r="B220" s="7"/>
      <c r="C220" s="3"/>
      <c r="D220"/>
      <c r="E220" s="13"/>
      <c r="F220" s="13"/>
      <c r="G220" s="13"/>
      <c r="H220" s="13"/>
      <c r="I220" s="13"/>
      <c r="J220" s="4"/>
      <c r="K220" s="91"/>
    </row>
    <row r="221" spans="1:11" s="41" customFormat="1" ht="15.75">
      <c r="A221" s="11"/>
      <c r="B221" s="7"/>
      <c r="C221" s="3"/>
      <c r="D221"/>
      <c r="E221" s="13"/>
      <c r="F221" s="13"/>
      <c r="G221" s="13"/>
      <c r="H221" s="13"/>
      <c r="I221" s="13"/>
      <c r="J221" s="4"/>
      <c r="K221" s="91"/>
    </row>
    <row r="222" spans="1:11" s="40" customFormat="1" ht="15" customHeight="1">
      <c r="A222" s="11"/>
      <c r="B222" s="7"/>
      <c r="C222" s="3"/>
      <c r="D222"/>
      <c r="E222" s="13"/>
      <c r="F222" s="13"/>
      <c r="G222" s="13"/>
      <c r="H222" s="13"/>
      <c r="I222" s="13"/>
      <c r="J222" s="4"/>
      <c r="K222" s="91"/>
    </row>
    <row r="223" spans="1:11" s="35" customFormat="1" ht="15" customHeight="1">
      <c r="A223" s="11"/>
      <c r="B223" s="7"/>
      <c r="C223" s="3"/>
      <c r="D223"/>
      <c r="E223" s="13"/>
      <c r="F223" s="13"/>
      <c r="G223" s="13"/>
      <c r="H223" s="13"/>
      <c r="I223" s="13"/>
      <c r="J223" s="4"/>
      <c r="K223" s="91"/>
    </row>
    <row r="224" spans="1:11" s="35" customFormat="1" ht="124.5" customHeight="1">
      <c r="A224" s="11"/>
      <c r="B224" s="7"/>
      <c r="C224" s="3"/>
      <c r="D224"/>
      <c r="E224" s="13"/>
      <c r="F224" s="13"/>
      <c r="G224" s="13"/>
      <c r="H224" s="13"/>
      <c r="I224" s="13"/>
      <c r="J224" s="4"/>
      <c r="K224" s="91"/>
    </row>
    <row r="225" spans="1:11" s="35" customFormat="1" ht="15" customHeight="1">
      <c r="A225" s="11"/>
      <c r="B225" s="7"/>
      <c r="C225" s="3"/>
      <c r="D225"/>
      <c r="E225" s="13"/>
      <c r="F225" s="13"/>
      <c r="G225" s="13"/>
      <c r="H225" s="13"/>
      <c r="I225" s="13"/>
      <c r="J225" s="4"/>
      <c r="K225" s="91"/>
    </row>
    <row r="226" spans="1:11" s="35" customFormat="1" ht="15" customHeight="1">
      <c r="A226" s="11"/>
      <c r="B226" s="7"/>
      <c r="C226" s="3"/>
      <c r="D226"/>
      <c r="E226" s="13"/>
      <c r="F226" s="13"/>
      <c r="G226" s="13"/>
      <c r="H226" s="13"/>
      <c r="I226" s="13"/>
      <c r="J226" s="4"/>
      <c r="K226" s="91"/>
    </row>
    <row r="227" spans="1:11" s="35" customFormat="1" ht="15" customHeight="1">
      <c r="A227" s="11"/>
      <c r="B227" s="7"/>
      <c r="C227" s="3"/>
      <c r="D227"/>
      <c r="E227" s="13"/>
      <c r="F227" s="13"/>
      <c r="G227" s="13"/>
      <c r="H227" s="13"/>
      <c r="I227" s="13"/>
      <c r="J227" s="4"/>
      <c r="K227" s="91"/>
    </row>
    <row r="228" spans="1:11" s="35" customFormat="1" ht="68.25" customHeight="1">
      <c r="A228" s="11"/>
      <c r="B228" s="7"/>
      <c r="C228" s="3"/>
      <c r="D228"/>
      <c r="E228" s="13"/>
      <c r="F228" s="13"/>
      <c r="G228" s="13"/>
      <c r="H228" s="13"/>
      <c r="I228" s="13"/>
      <c r="J228" s="4"/>
      <c r="K228" s="91"/>
    </row>
    <row r="229" spans="1:11" s="35" customFormat="1" ht="15" customHeight="1">
      <c r="A229" s="11"/>
      <c r="B229" s="7"/>
      <c r="C229" s="3"/>
      <c r="D229"/>
      <c r="E229" s="13"/>
      <c r="F229" s="13"/>
      <c r="G229" s="13"/>
      <c r="H229" s="13"/>
      <c r="I229" s="13"/>
      <c r="J229" s="4"/>
      <c r="K229" s="91"/>
    </row>
    <row r="230" spans="1:11" s="35" customFormat="1" ht="15" customHeight="1">
      <c r="A230" s="11"/>
      <c r="B230" s="7"/>
      <c r="C230" s="3"/>
      <c r="D230"/>
      <c r="E230" s="13"/>
      <c r="F230" s="13"/>
      <c r="G230" s="13"/>
      <c r="H230" s="13"/>
      <c r="I230" s="13"/>
      <c r="J230" s="4"/>
      <c r="K230" s="91"/>
    </row>
    <row r="231" spans="1:11" s="35" customFormat="1" ht="15" customHeight="1">
      <c r="A231" s="11"/>
      <c r="B231" s="7"/>
      <c r="C231" s="3"/>
      <c r="D231"/>
      <c r="E231" s="13"/>
      <c r="F231" s="13"/>
      <c r="G231" s="13"/>
      <c r="H231" s="13"/>
      <c r="I231" s="13"/>
      <c r="J231" s="4"/>
      <c r="K231" s="91"/>
    </row>
    <row r="232" spans="1:11" s="35" customFormat="1" ht="15" customHeight="1">
      <c r="A232" s="11"/>
      <c r="B232" s="7"/>
      <c r="C232" s="3"/>
      <c r="D232"/>
      <c r="E232" s="13"/>
      <c r="F232" s="13"/>
      <c r="G232" s="13"/>
      <c r="H232" s="13"/>
      <c r="I232" s="13"/>
      <c r="J232" s="4"/>
      <c r="K232" s="91"/>
    </row>
    <row r="233" spans="1:11" s="40" customFormat="1" ht="15.75">
      <c r="A233" s="11"/>
      <c r="B233" s="7"/>
      <c r="C233" s="3"/>
      <c r="D233"/>
      <c r="E233" s="13"/>
      <c r="F233" s="13"/>
      <c r="G233" s="13"/>
      <c r="H233" s="13"/>
      <c r="I233" s="13"/>
      <c r="J233" s="4"/>
      <c r="K233" s="91"/>
    </row>
    <row r="234" spans="1:11" s="35" customFormat="1" ht="15" customHeight="1">
      <c r="A234" s="11"/>
      <c r="B234" s="7"/>
      <c r="C234" s="3"/>
      <c r="D234"/>
      <c r="E234" s="13"/>
      <c r="F234" s="13"/>
      <c r="G234" s="13"/>
      <c r="H234" s="13"/>
      <c r="I234" s="13"/>
      <c r="J234" s="4"/>
      <c r="K234" s="91"/>
    </row>
    <row r="235" spans="1:11" s="35" customFormat="1" ht="15" customHeight="1">
      <c r="A235" s="11"/>
      <c r="B235" s="7"/>
      <c r="C235" s="3"/>
      <c r="D235"/>
      <c r="E235" s="13"/>
      <c r="F235" s="13"/>
      <c r="G235" s="13"/>
      <c r="H235" s="13"/>
      <c r="I235" s="13"/>
      <c r="J235" s="4"/>
      <c r="K235" s="91"/>
    </row>
    <row r="236" spans="1:11" s="35" customFormat="1" ht="15" customHeight="1">
      <c r="A236" s="11"/>
      <c r="B236" s="7"/>
      <c r="C236" s="3"/>
      <c r="D236"/>
      <c r="E236" s="13"/>
      <c r="F236" s="13"/>
      <c r="G236" s="13"/>
      <c r="H236" s="13"/>
      <c r="I236" s="13"/>
      <c r="J236" s="4"/>
      <c r="K236" s="91"/>
    </row>
    <row r="237" spans="1:11" s="35" customFormat="1" ht="15" customHeight="1">
      <c r="A237" s="11"/>
      <c r="B237" s="7"/>
      <c r="C237" s="3"/>
      <c r="D237"/>
      <c r="E237" s="13"/>
      <c r="F237" s="13"/>
      <c r="G237" s="13"/>
      <c r="H237" s="13"/>
      <c r="I237" s="13"/>
      <c r="J237" s="4"/>
      <c r="K237" s="91"/>
    </row>
    <row r="238" spans="1:11" s="35" customFormat="1" ht="99" customHeight="1">
      <c r="A238" s="11"/>
      <c r="B238" s="7"/>
      <c r="C238" s="3"/>
      <c r="D238"/>
      <c r="E238" s="13"/>
      <c r="F238" s="13"/>
      <c r="G238" s="13"/>
      <c r="H238" s="13"/>
      <c r="I238" s="13"/>
      <c r="J238" s="4"/>
      <c r="K238" s="91"/>
    </row>
    <row r="239" spans="1:11" s="35" customFormat="1" ht="30" customHeight="1">
      <c r="A239" s="11"/>
      <c r="B239" s="7"/>
      <c r="C239" s="3"/>
      <c r="D239"/>
      <c r="E239" s="13"/>
      <c r="F239" s="13"/>
      <c r="G239" s="13"/>
      <c r="H239" s="13"/>
      <c r="I239" s="13"/>
      <c r="J239" s="4"/>
      <c r="K239" s="91"/>
    </row>
    <row r="240" spans="1:11" s="35" customFormat="1" ht="15" customHeight="1">
      <c r="A240" s="11"/>
      <c r="B240" s="7"/>
      <c r="C240" s="3"/>
      <c r="D240"/>
      <c r="E240" s="13"/>
      <c r="F240" s="13"/>
      <c r="G240" s="13"/>
      <c r="H240" s="13"/>
      <c r="I240" s="13"/>
      <c r="J240" s="4"/>
      <c r="K240" s="91"/>
    </row>
    <row r="241" spans="1:11" s="35" customFormat="1" ht="15" customHeight="1">
      <c r="A241" s="11"/>
      <c r="B241" s="7"/>
      <c r="C241" s="3"/>
      <c r="D241"/>
      <c r="E241" s="13"/>
      <c r="F241" s="13"/>
      <c r="G241" s="13"/>
      <c r="H241" s="13"/>
      <c r="I241" s="13"/>
      <c r="J241" s="4"/>
      <c r="K241" s="91"/>
    </row>
    <row r="242" spans="1:11" s="35" customFormat="1" ht="15" customHeight="1">
      <c r="A242" s="11"/>
      <c r="B242" s="7"/>
      <c r="C242" s="3"/>
      <c r="D242"/>
      <c r="E242" s="13"/>
      <c r="F242" s="13"/>
      <c r="G242" s="13"/>
      <c r="H242" s="13"/>
      <c r="I242" s="13"/>
      <c r="J242" s="4"/>
      <c r="K242" s="91"/>
    </row>
    <row r="243" spans="1:11" s="35" customFormat="1" ht="15" customHeight="1">
      <c r="A243" s="11"/>
      <c r="B243" s="7"/>
      <c r="C243" s="3"/>
      <c r="D243"/>
      <c r="E243" s="13"/>
      <c r="F243" s="13"/>
      <c r="G243" s="13"/>
      <c r="H243" s="13"/>
      <c r="I243" s="13"/>
      <c r="J243" s="4"/>
      <c r="K243" s="91"/>
    </row>
    <row r="244" spans="1:11" s="40" customFormat="1" ht="15.75">
      <c r="A244" s="11"/>
      <c r="B244" s="7"/>
      <c r="C244" s="3"/>
      <c r="D244"/>
      <c r="E244" s="13"/>
      <c r="F244" s="13"/>
      <c r="G244" s="13"/>
      <c r="H244" s="13"/>
      <c r="I244" s="13"/>
      <c r="J244" s="4"/>
      <c r="K244" s="91"/>
    </row>
    <row r="245" spans="1:11" s="40" customFormat="1" ht="15" customHeight="1">
      <c r="A245" s="11"/>
      <c r="B245" s="7"/>
      <c r="C245" s="3"/>
      <c r="D245"/>
      <c r="E245" s="13"/>
      <c r="F245" s="13"/>
      <c r="G245" s="13"/>
      <c r="H245" s="13"/>
      <c r="I245" s="13"/>
      <c r="J245" s="4"/>
      <c r="K245" s="91"/>
    </row>
    <row r="246" spans="1:11" s="40" customFormat="1" ht="15" customHeight="1">
      <c r="A246" s="11"/>
      <c r="B246" s="7"/>
      <c r="C246" s="3"/>
      <c r="D246"/>
      <c r="E246" s="13"/>
      <c r="F246" s="13"/>
      <c r="G246" s="13"/>
      <c r="H246" s="13"/>
      <c r="I246" s="13"/>
      <c r="J246" s="4"/>
      <c r="K246" s="91"/>
    </row>
    <row r="247" spans="1:11" s="35" customFormat="1" ht="15" customHeight="1">
      <c r="A247" s="11"/>
      <c r="B247" s="7"/>
      <c r="C247" s="3"/>
      <c r="D247"/>
      <c r="E247" s="13"/>
      <c r="F247" s="13"/>
      <c r="G247" s="13"/>
      <c r="H247" s="13"/>
      <c r="I247" s="13"/>
      <c r="J247" s="4"/>
      <c r="K247" s="91"/>
    </row>
    <row r="248" spans="1:11" s="40" customFormat="1" ht="15.75">
      <c r="A248" s="11"/>
      <c r="B248" s="7"/>
      <c r="C248" s="3"/>
      <c r="D248"/>
      <c r="E248" s="13"/>
      <c r="F248" s="13"/>
      <c r="G248" s="13"/>
      <c r="H248" s="13"/>
      <c r="I248" s="13"/>
      <c r="J248" s="4"/>
      <c r="K248" s="91"/>
    </row>
    <row r="249" spans="1:11" s="40" customFormat="1" ht="15" customHeight="1">
      <c r="A249" s="11"/>
      <c r="B249" s="7"/>
      <c r="C249" s="3"/>
      <c r="D249"/>
      <c r="E249" s="13"/>
      <c r="F249" s="13"/>
      <c r="G249" s="13"/>
      <c r="H249" s="13"/>
      <c r="I249" s="13"/>
      <c r="J249" s="4"/>
      <c r="K249" s="91"/>
    </row>
    <row r="250" spans="1:11" s="40" customFormat="1" ht="15" customHeight="1">
      <c r="A250" s="11"/>
      <c r="B250" s="7"/>
      <c r="C250" s="3"/>
      <c r="D250"/>
      <c r="E250" s="13"/>
      <c r="F250" s="13"/>
      <c r="G250" s="13"/>
      <c r="H250" s="13"/>
      <c r="I250" s="13"/>
      <c r="J250" s="4"/>
      <c r="K250" s="91"/>
    </row>
    <row r="251" spans="1:11" s="35" customFormat="1" ht="15" customHeight="1">
      <c r="A251" s="11"/>
      <c r="B251" s="7"/>
      <c r="C251" s="3"/>
      <c r="D251"/>
      <c r="E251" s="13"/>
      <c r="F251" s="13"/>
      <c r="G251" s="13"/>
      <c r="H251" s="13"/>
      <c r="I251" s="13"/>
      <c r="J251" s="4"/>
      <c r="K251" s="91"/>
    </row>
    <row r="252" spans="1:11" s="40" customFormat="1" ht="84.75" customHeight="1">
      <c r="A252" s="11"/>
      <c r="B252" s="7"/>
      <c r="C252" s="3"/>
      <c r="D252"/>
      <c r="E252" s="13"/>
      <c r="F252" s="13"/>
      <c r="G252" s="13"/>
      <c r="H252" s="13"/>
      <c r="I252" s="13"/>
      <c r="J252" s="4"/>
      <c r="K252" s="91"/>
    </row>
    <row r="253" spans="1:11" s="40" customFormat="1" ht="15" customHeight="1">
      <c r="A253" s="11"/>
      <c r="B253" s="7"/>
      <c r="C253" s="3"/>
      <c r="D253"/>
      <c r="E253" s="13"/>
      <c r="F253" s="13"/>
      <c r="G253" s="13"/>
      <c r="H253" s="13"/>
      <c r="I253" s="13"/>
      <c r="J253" s="4"/>
      <c r="K253" s="91"/>
    </row>
    <row r="254" spans="1:11" s="40" customFormat="1" ht="15" customHeight="1">
      <c r="A254" s="11"/>
      <c r="B254" s="7"/>
      <c r="C254" s="3"/>
      <c r="D254"/>
      <c r="E254" s="13"/>
      <c r="F254" s="13"/>
      <c r="G254" s="13"/>
      <c r="H254" s="13"/>
      <c r="I254" s="13"/>
      <c r="J254" s="4"/>
      <c r="K254" s="91"/>
    </row>
    <row r="255" spans="1:11" s="40" customFormat="1" ht="15" customHeight="1">
      <c r="A255" s="11"/>
      <c r="B255" s="7"/>
      <c r="C255" s="3"/>
      <c r="D255"/>
      <c r="E255" s="13"/>
      <c r="F255" s="13"/>
      <c r="G255" s="13"/>
      <c r="H255" s="13"/>
      <c r="I255" s="13"/>
      <c r="J255" s="4"/>
      <c r="K255" s="91"/>
    </row>
    <row r="256" spans="1:11" s="41" customFormat="1" ht="15.75">
      <c r="A256" s="11"/>
      <c r="B256" s="7"/>
      <c r="C256" s="3"/>
      <c r="D256"/>
      <c r="E256" s="13"/>
      <c r="F256" s="13"/>
      <c r="G256" s="13"/>
      <c r="H256" s="13"/>
      <c r="I256" s="13"/>
      <c r="J256" s="4"/>
      <c r="K256" s="91"/>
    </row>
    <row r="257" spans="1:11" s="40" customFormat="1" ht="15" customHeight="1">
      <c r="A257" s="11"/>
      <c r="B257" s="7"/>
      <c r="C257" s="3"/>
      <c r="D257"/>
      <c r="E257" s="13"/>
      <c r="F257" s="13"/>
      <c r="G257" s="13"/>
      <c r="H257" s="13"/>
      <c r="I257" s="13"/>
      <c r="J257" s="4"/>
      <c r="K257" s="91"/>
    </row>
    <row r="258" spans="1:11" s="40" customFormat="1" ht="15" customHeight="1">
      <c r="A258" s="11"/>
      <c r="B258" s="7"/>
      <c r="C258" s="3"/>
      <c r="D258"/>
      <c r="E258" s="13"/>
      <c r="F258" s="13"/>
      <c r="G258" s="13"/>
      <c r="H258" s="13"/>
      <c r="I258" s="13"/>
      <c r="J258" s="4"/>
      <c r="K258" s="91"/>
    </row>
    <row r="259" spans="1:11" s="41" customFormat="1" ht="36" customHeight="1">
      <c r="A259" s="11"/>
      <c r="B259" s="7"/>
      <c r="C259" s="3"/>
      <c r="D259"/>
      <c r="E259" s="13"/>
      <c r="F259" s="13"/>
      <c r="G259" s="13"/>
      <c r="H259" s="13"/>
      <c r="I259" s="13"/>
      <c r="J259" s="4"/>
      <c r="K259" s="91"/>
    </row>
    <row r="260" spans="1:11" s="40" customFormat="1" ht="15" customHeight="1">
      <c r="A260" s="11"/>
      <c r="B260" s="7"/>
      <c r="C260" s="3"/>
      <c r="D260"/>
      <c r="E260" s="13"/>
      <c r="F260" s="13"/>
      <c r="G260" s="13"/>
      <c r="H260" s="13"/>
      <c r="I260" s="13"/>
      <c r="J260" s="4"/>
      <c r="K260" s="91"/>
    </row>
    <row r="261" spans="1:11" s="40" customFormat="1" ht="15" customHeight="1">
      <c r="A261" s="11"/>
      <c r="B261" s="7"/>
      <c r="C261" s="3"/>
      <c r="D261"/>
      <c r="E261" s="13"/>
      <c r="F261" s="13"/>
      <c r="G261" s="13"/>
      <c r="H261" s="13"/>
      <c r="I261" s="13"/>
      <c r="J261" s="4"/>
      <c r="K261" s="91"/>
    </row>
    <row r="262" spans="1:11" s="40" customFormat="1" ht="15" customHeight="1">
      <c r="A262" s="11"/>
      <c r="B262" s="7"/>
      <c r="C262" s="3"/>
      <c r="D262"/>
      <c r="E262" s="13"/>
      <c r="F262" s="13"/>
      <c r="G262" s="13"/>
      <c r="H262" s="13"/>
      <c r="I262" s="13"/>
      <c r="J262" s="4"/>
      <c r="K262" s="91"/>
    </row>
    <row r="263" spans="1:11" s="40" customFormat="1" ht="113.25" customHeight="1">
      <c r="A263" s="11"/>
      <c r="B263" s="7"/>
      <c r="C263" s="3"/>
      <c r="D263"/>
      <c r="E263" s="13"/>
      <c r="F263" s="13"/>
      <c r="G263" s="13"/>
      <c r="H263" s="13"/>
      <c r="I263" s="13"/>
      <c r="J263" s="4"/>
      <c r="K263" s="91"/>
    </row>
    <row r="264" spans="1:11" s="40" customFormat="1" ht="15" customHeight="1">
      <c r="A264" s="11"/>
      <c r="B264" s="7"/>
      <c r="C264" s="3"/>
      <c r="D264"/>
      <c r="E264" s="13"/>
      <c r="F264" s="13"/>
      <c r="G264" s="13"/>
      <c r="H264" s="13"/>
      <c r="I264" s="13"/>
      <c r="J264" s="4"/>
      <c r="K264" s="91"/>
    </row>
    <row r="265" spans="1:11" s="40" customFormat="1" ht="15" customHeight="1">
      <c r="A265" s="11"/>
      <c r="B265" s="7"/>
      <c r="C265" s="3"/>
      <c r="D265"/>
      <c r="E265" s="13"/>
      <c r="F265" s="13"/>
      <c r="G265" s="13"/>
      <c r="H265" s="13"/>
      <c r="I265" s="13"/>
      <c r="J265" s="4"/>
      <c r="K265" s="91"/>
    </row>
    <row r="266" spans="1:11" s="40" customFormat="1" ht="15" customHeight="1">
      <c r="A266" s="11"/>
      <c r="B266" s="7"/>
      <c r="C266" s="3"/>
      <c r="D266"/>
      <c r="E266" s="13"/>
      <c r="F266" s="13"/>
      <c r="G266" s="13"/>
      <c r="H266" s="13"/>
      <c r="I266" s="13"/>
      <c r="J266" s="4"/>
      <c r="K266" s="91"/>
    </row>
    <row r="267" spans="1:11" s="41" customFormat="1" ht="77.25" customHeight="1">
      <c r="A267" s="11"/>
      <c r="B267" s="7"/>
      <c r="C267" s="3"/>
      <c r="D267"/>
      <c r="E267" s="13"/>
      <c r="F267" s="13"/>
      <c r="G267" s="13"/>
      <c r="H267" s="13"/>
      <c r="I267" s="13"/>
      <c r="J267" s="4"/>
      <c r="K267" s="91"/>
    </row>
    <row r="268" spans="1:11" s="40" customFormat="1" ht="15" customHeight="1">
      <c r="A268" s="11"/>
      <c r="B268" s="7"/>
      <c r="C268" s="3"/>
      <c r="D268"/>
      <c r="E268" s="13"/>
      <c r="F268" s="13"/>
      <c r="G268" s="13"/>
      <c r="H268" s="13"/>
      <c r="I268" s="13"/>
      <c r="J268" s="4"/>
      <c r="K268" s="91"/>
    </row>
    <row r="269" spans="1:11" s="40" customFormat="1" ht="15" customHeight="1">
      <c r="A269" s="11"/>
      <c r="B269" s="7"/>
      <c r="C269" s="3"/>
      <c r="D269"/>
      <c r="E269" s="13"/>
      <c r="F269" s="13"/>
      <c r="G269" s="13"/>
      <c r="H269" s="13"/>
      <c r="I269" s="13"/>
      <c r="J269" s="4"/>
      <c r="K269" s="91"/>
    </row>
    <row r="270" spans="1:11" s="40" customFormat="1" ht="15" customHeight="1">
      <c r="A270" s="11"/>
      <c r="B270" s="7"/>
      <c r="C270" s="3"/>
      <c r="D270"/>
      <c r="E270" s="13"/>
      <c r="F270" s="13"/>
      <c r="G270" s="13"/>
      <c r="H270" s="13"/>
      <c r="I270" s="13"/>
      <c r="J270" s="4"/>
      <c r="K270" s="91"/>
    </row>
    <row r="271" spans="1:11" s="40" customFormat="1" ht="96.75" customHeight="1">
      <c r="A271" s="11"/>
      <c r="B271" s="7"/>
      <c r="C271" s="3"/>
      <c r="D271"/>
      <c r="E271" s="13"/>
      <c r="F271" s="13"/>
      <c r="G271" s="13"/>
      <c r="H271" s="13"/>
      <c r="I271" s="13"/>
      <c r="J271" s="4"/>
      <c r="K271" s="91"/>
    </row>
    <row r="272" spans="1:11" s="40" customFormat="1" ht="15" customHeight="1">
      <c r="A272" s="11"/>
      <c r="B272" s="7"/>
      <c r="C272" s="3"/>
      <c r="D272"/>
      <c r="E272" s="13"/>
      <c r="F272" s="13"/>
      <c r="G272" s="13"/>
      <c r="H272" s="13"/>
      <c r="I272" s="13"/>
      <c r="J272" s="4"/>
      <c r="K272" s="91"/>
    </row>
    <row r="273" spans="1:11" s="40" customFormat="1" ht="15" customHeight="1">
      <c r="A273" s="11"/>
      <c r="B273" s="7"/>
      <c r="C273" s="3"/>
      <c r="D273"/>
      <c r="E273" s="13"/>
      <c r="F273" s="13"/>
      <c r="G273" s="13"/>
      <c r="H273" s="13"/>
      <c r="I273" s="13"/>
      <c r="J273" s="4"/>
      <c r="K273" s="91"/>
    </row>
    <row r="274" spans="1:11" s="40" customFormat="1" ht="67.5" customHeight="1">
      <c r="A274" s="11"/>
      <c r="B274" s="7"/>
      <c r="C274" s="3"/>
      <c r="D274"/>
      <c r="E274" s="13"/>
      <c r="F274" s="13"/>
      <c r="G274" s="13"/>
      <c r="H274" s="13"/>
      <c r="I274" s="13"/>
      <c r="J274" s="4"/>
      <c r="K274" s="91"/>
    </row>
    <row r="275" spans="1:11" s="40" customFormat="1" ht="15" customHeight="1">
      <c r="A275" s="11"/>
      <c r="B275" s="7"/>
      <c r="C275" s="3"/>
      <c r="D275"/>
      <c r="E275" s="13"/>
      <c r="F275" s="13"/>
      <c r="G275" s="13"/>
      <c r="H275" s="13"/>
      <c r="I275" s="13"/>
      <c r="J275" s="4"/>
      <c r="K275" s="91"/>
    </row>
    <row r="276" spans="1:11" s="40" customFormat="1" ht="15" customHeight="1">
      <c r="A276" s="11"/>
      <c r="B276" s="7"/>
      <c r="C276" s="3"/>
      <c r="D276"/>
      <c r="E276" s="13"/>
      <c r="F276" s="13"/>
      <c r="G276" s="13"/>
      <c r="H276" s="13"/>
      <c r="I276" s="13"/>
      <c r="J276" s="4"/>
      <c r="K276" s="91"/>
    </row>
    <row r="277" spans="1:11" s="40" customFormat="1" ht="79.5" customHeight="1">
      <c r="A277" s="11"/>
      <c r="B277" s="7"/>
      <c r="C277" s="3"/>
      <c r="D277"/>
      <c r="E277" s="13"/>
      <c r="F277" s="13"/>
      <c r="G277" s="13"/>
      <c r="H277" s="13"/>
      <c r="I277" s="13"/>
      <c r="J277" s="4"/>
      <c r="K277" s="91"/>
    </row>
    <row r="278" spans="1:11" s="40" customFormat="1" ht="15" customHeight="1">
      <c r="A278" s="11"/>
      <c r="B278" s="7"/>
      <c r="C278" s="3"/>
      <c r="D278"/>
      <c r="E278" s="13"/>
      <c r="F278" s="13"/>
      <c r="G278" s="13"/>
      <c r="H278" s="13"/>
      <c r="I278" s="13"/>
      <c r="J278" s="4"/>
      <c r="K278" s="91"/>
    </row>
    <row r="279" spans="1:11" s="40" customFormat="1" ht="15" customHeight="1">
      <c r="A279" s="11"/>
      <c r="B279" s="7"/>
      <c r="C279" s="3"/>
      <c r="D279"/>
      <c r="E279" s="13"/>
      <c r="F279" s="13"/>
      <c r="G279" s="13"/>
      <c r="H279" s="13"/>
      <c r="I279" s="13"/>
      <c r="J279" s="4"/>
      <c r="K279" s="91"/>
    </row>
    <row r="280" spans="1:11" s="30" customFormat="1" ht="15" customHeight="1">
      <c r="A280" s="11"/>
      <c r="B280" s="7"/>
      <c r="C280" s="3"/>
      <c r="D280"/>
      <c r="E280" s="13"/>
      <c r="F280" s="13"/>
      <c r="G280" s="13"/>
      <c r="H280" s="13"/>
      <c r="I280" s="13"/>
      <c r="J280" s="4"/>
      <c r="K280" s="91"/>
    </row>
    <row r="281" spans="1:11" s="34" customFormat="1" ht="15" customHeight="1">
      <c r="A281" s="11"/>
      <c r="B281" s="7"/>
      <c r="C281" s="3"/>
      <c r="D281"/>
      <c r="E281" s="13"/>
      <c r="F281" s="13"/>
      <c r="G281" s="13"/>
      <c r="H281" s="13"/>
      <c r="I281" s="13"/>
      <c r="J281" s="4"/>
      <c r="K281" s="91"/>
    </row>
    <row r="282" spans="1:11" s="35" customFormat="1" ht="15" customHeight="1">
      <c r="A282" s="11"/>
      <c r="B282" s="7"/>
      <c r="C282" s="3"/>
      <c r="D282"/>
      <c r="E282" s="13"/>
      <c r="F282" s="13"/>
      <c r="G282" s="13"/>
      <c r="H282" s="13"/>
      <c r="I282" s="13"/>
      <c r="J282" s="4"/>
      <c r="K282" s="91"/>
    </row>
    <row r="283" spans="1:11" s="35" customFormat="1" ht="15" customHeight="1">
      <c r="A283" s="11"/>
      <c r="B283" s="7"/>
      <c r="C283" s="3"/>
      <c r="D283"/>
      <c r="E283" s="13"/>
      <c r="F283" s="13"/>
      <c r="G283" s="13"/>
      <c r="H283" s="13"/>
      <c r="I283" s="13"/>
      <c r="J283" s="4"/>
      <c r="K283" s="91"/>
    </row>
    <row r="284" spans="1:11" s="35" customFormat="1" ht="15" customHeight="1">
      <c r="A284" s="11"/>
      <c r="B284" s="7"/>
      <c r="C284" s="3"/>
      <c r="D284"/>
      <c r="E284" s="13"/>
      <c r="F284" s="13"/>
      <c r="G284" s="13"/>
      <c r="H284" s="13"/>
      <c r="I284" s="13"/>
      <c r="J284" s="4"/>
      <c r="K284" s="91"/>
    </row>
    <row r="285" spans="1:11" s="34" customFormat="1" ht="15" customHeight="1">
      <c r="A285" s="11"/>
      <c r="B285" s="7"/>
      <c r="C285" s="3"/>
      <c r="D285"/>
      <c r="E285" s="13"/>
      <c r="F285" s="13"/>
      <c r="G285" s="13"/>
      <c r="H285" s="13"/>
      <c r="I285" s="13"/>
      <c r="J285" s="4"/>
      <c r="K285" s="91"/>
    </row>
    <row r="286" spans="1:11" s="35" customFormat="1" ht="15" customHeight="1">
      <c r="A286" s="11"/>
      <c r="B286" s="7"/>
      <c r="C286" s="3"/>
      <c r="D286"/>
      <c r="E286" s="13"/>
      <c r="F286" s="13"/>
      <c r="G286" s="13"/>
      <c r="H286" s="13"/>
      <c r="I286" s="13"/>
      <c r="J286" s="4"/>
      <c r="K286" s="91"/>
    </row>
    <row r="287" spans="1:11" s="35" customFormat="1" ht="15" customHeight="1">
      <c r="A287" s="11"/>
      <c r="B287" s="7"/>
      <c r="C287" s="3"/>
      <c r="D287"/>
      <c r="E287" s="13"/>
      <c r="F287" s="13"/>
      <c r="G287" s="13"/>
      <c r="H287" s="13"/>
      <c r="I287" s="13"/>
      <c r="J287" s="4"/>
      <c r="K287" s="91"/>
    </row>
    <row r="288" spans="1:11" s="40" customFormat="1" ht="78" customHeight="1">
      <c r="A288" s="11"/>
      <c r="B288" s="7"/>
      <c r="C288" s="3"/>
      <c r="D288"/>
      <c r="E288" s="13"/>
      <c r="F288" s="13"/>
      <c r="G288" s="13"/>
      <c r="H288" s="13"/>
      <c r="I288" s="13"/>
      <c r="J288" s="4"/>
      <c r="K288" s="91"/>
    </row>
    <row r="289" spans="1:11" s="40" customFormat="1" ht="15" customHeight="1">
      <c r="A289" s="11"/>
      <c r="B289" s="7"/>
      <c r="C289" s="3"/>
      <c r="D289"/>
      <c r="E289" s="13"/>
      <c r="F289" s="13"/>
      <c r="G289" s="13"/>
      <c r="H289" s="13"/>
      <c r="I289" s="13"/>
      <c r="J289" s="4"/>
      <c r="K289" s="91"/>
    </row>
    <row r="290" spans="1:11" s="35" customFormat="1" ht="15" customHeight="1">
      <c r="A290" s="11"/>
      <c r="B290" s="7"/>
      <c r="C290" s="3"/>
      <c r="D290"/>
      <c r="E290" s="13"/>
      <c r="F290" s="13"/>
      <c r="G290" s="13"/>
      <c r="H290" s="13"/>
      <c r="I290" s="13"/>
      <c r="J290" s="4"/>
      <c r="K290" s="91"/>
    </row>
    <row r="291" spans="1:11" s="30" customFormat="1" ht="48.75" customHeight="1">
      <c r="A291" s="11"/>
      <c r="B291" s="7"/>
      <c r="C291" s="3"/>
      <c r="D291"/>
      <c r="E291" s="13"/>
      <c r="F291" s="13"/>
      <c r="G291" s="13"/>
      <c r="H291" s="13"/>
      <c r="I291" s="13"/>
      <c r="J291" s="4"/>
      <c r="K291" s="91"/>
    </row>
    <row r="292" spans="1:11" s="34" customFormat="1" ht="15" customHeight="1">
      <c r="A292" s="11"/>
      <c r="B292" s="7"/>
      <c r="C292" s="3"/>
      <c r="D292"/>
      <c r="E292" s="13"/>
      <c r="F292" s="13"/>
      <c r="G292" s="13"/>
      <c r="H292" s="13"/>
      <c r="I292" s="13"/>
      <c r="J292" s="4"/>
      <c r="K292" s="91"/>
    </row>
    <row r="293" spans="1:11" s="35" customFormat="1" ht="15" customHeight="1">
      <c r="A293" s="11"/>
      <c r="B293" s="7"/>
      <c r="C293" s="3"/>
      <c r="D293"/>
      <c r="E293" s="13"/>
      <c r="F293" s="13"/>
      <c r="G293" s="13"/>
      <c r="H293" s="13"/>
      <c r="I293" s="13"/>
      <c r="J293" s="4"/>
      <c r="K293" s="91"/>
    </row>
    <row r="294" spans="1:11" s="35" customFormat="1" ht="15" customHeight="1">
      <c r="A294" s="11"/>
      <c r="B294" s="7"/>
      <c r="C294" s="3"/>
      <c r="D294"/>
      <c r="E294" s="13"/>
      <c r="F294" s="13"/>
      <c r="G294" s="13"/>
      <c r="H294" s="13"/>
      <c r="I294" s="13"/>
      <c r="J294" s="4"/>
      <c r="K294" s="91"/>
    </row>
    <row r="295" spans="1:11" s="35" customFormat="1" ht="15" customHeight="1">
      <c r="A295" s="11"/>
      <c r="B295" s="7"/>
      <c r="C295" s="3"/>
      <c r="D295"/>
      <c r="E295" s="13"/>
      <c r="F295" s="13"/>
      <c r="G295" s="13"/>
      <c r="H295" s="13"/>
      <c r="I295" s="13"/>
      <c r="J295" s="4"/>
      <c r="K295" s="91"/>
    </row>
    <row r="296" spans="1:11" s="35" customFormat="1" ht="15" customHeight="1">
      <c r="A296" s="11"/>
      <c r="B296" s="7"/>
      <c r="C296" s="3"/>
      <c r="D296"/>
      <c r="E296" s="13"/>
      <c r="F296" s="13"/>
      <c r="G296" s="13"/>
      <c r="H296" s="13"/>
      <c r="I296" s="13"/>
      <c r="J296" s="4"/>
      <c r="K296" s="91"/>
    </row>
    <row r="297" spans="1:11" s="34" customFormat="1" ht="15" customHeight="1">
      <c r="A297" s="11"/>
      <c r="B297" s="7"/>
      <c r="C297" s="3"/>
      <c r="D297"/>
      <c r="E297" s="13"/>
      <c r="F297" s="13"/>
      <c r="G297" s="13"/>
      <c r="H297" s="13"/>
      <c r="I297" s="13"/>
      <c r="J297" s="4"/>
      <c r="K297" s="91"/>
    </row>
    <row r="298" spans="1:11" s="35" customFormat="1" ht="15" customHeight="1">
      <c r="A298" s="11"/>
      <c r="B298" s="7"/>
      <c r="C298" s="3"/>
      <c r="D298"/>
      <c r="E298" s="13"/>
      <c r="F298" s="13"/>
      <c r="G298" s="13"/>
      <c r="H298" s="13"/>
      <c r="I298" s="13"/>
      <c r="J298" s="4"/>
      <c r="K298" s="91"/>
    </row>
    <row r="299" spans="1:11" s="35" customFormat="1" ht="15" customHeight="1">
      <c r="A299" s="11"/>
      <c r="B299" s="7"/>
      <c r="C299" s="3"/>
      <c r="D299"/>
      <c r="E299" s="13"/>
      <c r="F299" s="13"/>
      <c r="G299" s="13"/>
      <c r="H299" s="13"/>
      <c r="I299" s="13"/>
      <c r="J299" s="4"/>
      <c r="K299" s="91"/>
    </row>
    <row r="300" spans="1:11" s="35" customFormat="1" ht="15" customHeight="1">
      <c r="A300" s="11"/>
      <c r="B300" s="7"/>
      <c r="C300" s="3"/>
      <c r="D300"/>
      <c r="E300" s="13"/>
      <c r="F300" s="13"/>
      <c r="G300" s="13"/>
      <c r="H300" s="13"/>
      <c r="I300" s="13"/>
      <c r="J300" s="4"/>
      <c r="K300" s="91"/>
    </row>
    <row r="301" spans="1:11" s="40" customFormat="1" ht="15.75">
      <c r="A301" s="11"/>
      <c r="B301" s="7"/>
      <c r="C301" s="3"/>
      <c r="D301"/>
      <c r="E301" s="13"/>
      <c r="F301" s="13"/>
      <c r="G301" s="13"/>
      <c r="H301" s="13"/>
      <c r="I301" s="13"/>
      <c r="J301" s="4"/>
      <c r="K301" s="91"/>
    </row>
    <row r="302" spans="1:11" s="35" customFormat="1" ht="15" customHeight="1">
      <c r="A302" s="11"/>
      <c r="B302" s="7"/>
      <c r="C302" s="3"/>
      <c r="D302"/>
      <c r="E302" s="13"/>
      <c r="F302" s="13"/>
      <c r="G302" s="13"/>
      <c r="H302" s="13"/>
      <c r="I302" s="13"/>
      <c r="J302" s="4"/>
      <c r="K302" s="91"/>
    </row>
    <row r="303" spans="1:11" s="35" customFormat="1" ht="15" customHeight="1">
      <c r="A303" s="11"/>
      <c r="B303" s="7"/>
      <c r="C303" s="3"/>
      <c r="D303"/>
      <c r="E303" s="13"/>
      <c r="F303" s="13"/>
      <c r="G303" s="13"/>
      <c r="H303" s="13"/>
      <c r="I303" s="13"/>
      <c r="J303" s="4"/>
      <c r="K303" s="91"/>
    </row>
    <row r="304" spans="1:11" s="35" customFormat="1" ht="84.75" customHeight="1">
      <c r="A304" s="11"/>
      <c r="B304" s="7"/>
      <c r="C304" s="3"/>
      <c r="D304"/>
      <c r="E304" s="13"/>
      <c r="F304" s="13"/>
      <c r="G304" s="13"/>
      <c r="H304" s="13"/>
      <c r="I304" s="13"/>
      <c r="J304" s="4"/>
      <c r="K304" s="91"/>
    </row>
    <row r="305" spans="1:11" s="35" customFormat="1" ht="15" customHeight="1">
      <c r="A305" s="11"/>
      <c r="B305" s="7"/>
      <c r="C305" s="3"/>
      <c r="D305"/>
      <c r="E305" s="13"/>
      <c r="F305" s="13"/>
      <c r="G305" s="13"/>
      <c r="H305" s="13"/>
      <c r="I305" s="13"/>
      <c r="J305" s="4"/>
      <c r="K305" s="91"/>
    </row>
    <row r="306" spans="1:11" s="35" customFormat="1" ht="15" customHeight="1">
      <c r="A306" s="11"/>
      <c r="B306" s="7"/>
      <c r="C306" s="3"/>
      <c r="D306"/>
      <c r="E306" s="13"/>
      <c r="F306" s="13"/>
      <c r="G306" s="13"/>
      <c r="H306" s="13"/>
      <c r="I306" s="13"/>
      <c r="J306" s="4"/>
      <c r="K306" s="91"/>
    </row>
    <row r="307" spans="1:11" s="40" customFormat="1" ht="15.75">
      <c r="A307" s="11"/>
      <c r="B307" s="7"/>
      <c r="C307" s="3"/>
      <c r="D307"/>
      <c r="E307" s="13"/>
      <c r="F307" s="13"/>
      <c r="G307" s="13"/>
      <c r="H307" s="13"/>
      <c r="I307" s="13"/>
      <c r="J307" s="4"/>
      <c r="K307" s="91"/>
    </row>
    <row r="308" spans="1:11" s="40" customFormat="1" ht="15" customHeight="1">
      <c r="A308" s="11"/>
      <c r="B308" s="7"/>
      <c r="C308" s="3"/>
      <c r="D308"/>
      <c r="E308" s="13"/>
      <c r="F308" s="13"/>
      <c r="G308" s="13"/>
      <c r="H308" s="13"/>
      <c r="I308" s="13"/>
      <c r="J308" s="4"/>
      <c r="K308" s="91"/>
    </row>
  </sheetData>
  <sheetProtection/>
  <mergeCells count="21">
    <mergeCell ref="F2:J2"/>
    <mergeCell ref="F3:J3"/>
    <mergeCell ref="F7:J7"/>
    <mergeCell ref="H8:I8"/>
    <mergeCell ref="H9:I9"/>
    <mergeCell ref="F4:J4"/>
    <mergeCell ref="F5:J5"/>
    <mergeCell ref="A11:J11"/>
    <mergeCell ref="C27:I27"/>
    <mergeCell ref="F6:J6"/>
    <mergeCell ref="C158:I158"/>
    <mergeCell ref="C154:I154"/>
    <mergeCell ref="J14:J15"/>
    <mergeCell ref="A10:J10"/>
    <mergeCell ref="C170:I170"/>
    <mergeCell ref="A12:J12"/>
    <mergeCell ref="A14:A15"/>
    <mergeCell ref="B14:B15"/>
    <mergeCell ref="C14:I14"/>
    <mergeCell ref="C165:I165"/>
    <mergeCell ref="C33:I33"/>
  </mergeCells>
  <printOptions/>
  <pageMargins left="0.3937007874015748" right="0" top="0.5905511811023623" bottom="0.15748031496062992" header="0" footer="0"/>
  <pageSetup firstPageNumber="3" useFirstPageNumber="1" horizontalDpi="600" verticalDpi="600" orientation="landscape" paperSize="9" scale="71" r:id="rId1"/>
  <headerFooter alignWithMargins="0">
    <oddHeader>&amp;C&amp;"PT Astra Serif,обычный"&amp;11&amp;P</oddHeader>
  </headerFooter>
  <rowBreaks count="6" manualBreakCount="6">
    <brk id="62" max="9" man="1"/>
    <brk id="84" max="9" man="1"/>
    <brk id="106" max="9" man="1"/>
    <brk id="125" max="9" man="1"/>
    <brk id="147" max="9" man="1"/>
    <brk id="1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Князева Валентина Александровна</cp:lastModifiedBy>
  <cp:lastPrinted>2020-12-28T06:25:08Z</cp:lastPrinted>
  <dcterms:created xsi:type="dcterms:W3CDTF">2013-10-08T11:20:39Z</dcterms:created>
  <dcterms:modified xsi:type="dcterms:W3CDTF">2020-12-28T06:25:50Z</dcterms:modified>
  <cp:category/>
  <cp:version/>
  <cp:contentType/>
  <cp:contentStatus/>
</cp:coreProperties>
</file>