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Показатели (тэ)" sheetId="1" r:id="rId1"/>
    <sheet name="Показатели (гвс)" sheetId="2" r:id="rId2"/>
    <sheet name="Показатели (пар)" sheetId="3" r:id="rId3"/>
    <sheet name="Показатели (хвс)" sheetId="4" r:id="rId4"/>
    <sheet name="Показатели (стоки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1">'Показатели (гвс)'!$D$10:$G$56</definedName>
    <definedName name="checkCell_List02" localSheetId="2">'Показатели (пар)'!$D$10:$G$71</definedName>
    <definedName name="checkCell_List02" localSheetId="0">'Показатели (тэ)'!$D$10:$G$81</definedName>
    <definedName name="checkCell_List02" localSheetId="3">'Показатели (хвс)'!$D$10:$G$60</definedName>
    <definedName name="checkCell_List02">'Показатели (стоки)'!$D$10:$G$53</definedName>
    <definedName name="flagSum_List02_2" localSheetId="0">'Показатели (тэ)'!$H$17:$H$33</definedName>
    <definedName name="flagSum_List02_2">'Показатели (пар)'!$H$17:$H$23</definedName>
    <definedName name="kind_of_fuels" localSheetId="0">'[5]TEHSHEET'!$M$2:$M$29</definedName>
    <definedName name="kind_of_fuels">'[3]TEHSHEET'!$M$2:$M$29</definedName>
    <definedName name="kind_of_purchase_method" localSheetId="0">'[5]TEHSHEET'!$O$2:$O$4</definedName>
    <definedName name="kind_of_purchase_method">'[3]TEHSHEET'!$O$2:$O$4</definedName>
    <definedName name="List02_cons_ee">'Показатели (стоки)'!$F$51:$G$52</definedName>
    <definedName name="List02_costs_OPS" localSheetId="1">'Показатели (гвс)'!$G$34</definedName>
    <definedName name="List02_costs_OPS" localSheetId="2">'Показатели (пар)'!$G$41</definedName>
    <definedName name="List02_costs_OPS" localSheetId="0">'Показатели (тэ)'!$G$51</definedName>
    <definedName name="List02_costs_OPS" localSheetId="3">'Показатели (хвс)'!$G$32</definedName>
    <definedName name="List02_costs_OPS">'Показатели (стоки)'!$G$32</definedName>
    <definedName name="List02_costs_PH" localSheetId="1">'Показатели (гвс)'!$G$36</definedName>
    <definedName name="List02_costs_PH" localSheetId="3">'Показатели (хвс)'!$G$34</definedName>
    <definedName name="List02_costs_PH">'Показатели (стоки)'!$G$34</definedName>
    <definedName name="List02_flag_index_2" localSheetId="1">'Показатели (гвс)'!$G$35</definedName>
    <definedName name="List02_flag_index_2" localSheetId="2">'Показатели (пар)'!$G$42</definedName>
    <definedName name="List02_flag_index_2" localSheetId="0">'Показатели (тэ)'!$G$52</definedName>
    <definedName name="List02_flag_index_2" localSheetId="3">'Показатели (хвс)'!$G$33</definedName>
    <definedName name="List02_flag_index_2">'Показатели (стоки)'!$G$33</definedName>
    <definedName name="List02_flag_index_2_2" localSheetId="1">'Показатели (гвс)'!$G$37</definedName>
    <definedName name="List02_flag_index_2_2" localSheetId="3">'Показатели (хвс)'!$G$35</definedName>
    <definedName name="List02_flag_index_2_2">'Показатели (стоки)'!$G$35</definedName>
    <definedName name="List02_p1" localSheetId="1">'Показатели (гвс)'!$G$10</definedName>
    <definedName name="List02_p1" localSheetId="2">'Показатели (пар)'!$G$10</definedName>
    <definedName name="List02_p1" localSheetId="0">'Показатели (тэ)'!$G$10</definedName>
    <definedName name="List02_p1" localSheetId="3">'Показатели (хвс)'!$G$10</definedName>
    <definedName name="List02_p1">'Показатели (стоки)'!$G$10</definedName>
    <definedName name="List02_p1_minus_p3" localSheetId="1">'Показатели (гвс)'!$G$10,'Показатели (гвс)'!$G$14</definedName>
    <definedName name="List02_p1_minus_p3" localSheetId="2">'Показатели (пар)'!$G$10,'Показатели (пар)'!$G$14</definedName>
    <definedName name="List02_p1_minus_p3" localSheetId="0">'Показатели (тэ)'!$G$10,'Показатели (тэ)'!$G$14</definedName>
    <definedName name="List02_p1_minus_p3" localSheetId="3">'Показатели (хвс)'!$G$10,'Показатели (хвс)'!$G$14</definedName>
    <definedName name="List02_p1_minus_p3">'Показатели (стоки)'!$G$10,'Показатели (стоки)'!$G$14</definedName>
    <definedName name="List02_p3" localSheetId="1">'Показатели (гвс)'!$G$14</definedName>
    <definedName name="List02_p3" localSheetId="2">'Показатели (пар)'!$G$14</definedName>
    <definedName name="List02_p3" localSheetId="0">'Показатели (тэ)'!$G$14</definedName>
    <definedName name="List02_p3" localSheetId="3">'Показатели (хвс)'!$G$14</definedName>
    <definedName name="List02_p3">'Показатели (стоки)'!$G$14</definedName>
    <definedName name="List02_p4" localSheetId="1">'Показатели (гвс)'!$G$47</definedName>
    <definedName name="List02_p4" localSheetId="2">'Показатели (пар)'!$G$46</definedName>
    <definedName name="List02_p4" localSheetId="0">'Показатели (тэ)'!$G$56</definedName>
    <definedName name="List02_p4" localSheetId="3">'Показатели (хвс)'!$G$44</definedName>
    <definedName name="List02_p4">'Показатели (стоки)'!$G$45</definedName>
    <definedName name="List02_revenue_from_activity_80_flag" localSheetId="1">'Показатели (гвс)'!$G$48</definedName>
    <definedName name="List02_revenue_from_activity_80_flag" localSheetId="2">'Показатели (пар)'!$G$52</definedName>
    <definedName name="List02_revenue_from_activity_80_flag" localSheetId="0">'Показатели (тэ)'!$G$62</definedName>
    <definedName name="List02_revenue_from_activity_80_flag" localSheetId="3">'Показатели (хвс)'!$G$45</definedName>
    <definedName name="List02_revenue_from_activity_80_flag">'Показатели (стоки)'!$G$46</definedName>
    <definedName name="org" localSheetId="1">'[4]Титульный'!$F$17</definedName>
    <definedName name="org" localSheetId="2">'[3]Титульный'!$F$17</definedName>
    <definedName name="org" localSheetId="0">'[5]Титульный'!$F$17</definedName>
    <definedName name="org" localSheetId="3">'[2]Титульный'!$F$17</definedName>
    <definedName name="org">'[1]Титульный'!$F$17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localSheetId="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 localSheetId="1">'Показатели (гвс)'!$C$11:$C$13</definedName>
    <definedName name="pDel_List02_1" localSheetId="2">'Показатели (пар)'!$C$11:$C$13</definedName>
    <definedName name="pDel_List02_1" localSheetId="0">'Показатели (тэ)'!$C$11:$C$13</definedName>
    <definedName name="pDel_List02_1" localSheetId="3">'Показатели (хвс)'!$C$11:$C$13</definedName>
    <definedName name="pDel_List02_1">'Показатели (стоки)'!$C$11:$C$13</definedName>
    <definedName name="pDel_List02_2" localSheetId="0">'Показатели (тэ)'!$C$17:$C$33</definedName>
    <definedName name="pDel_List02_2">'Показатели (пар)'!$C$17:$C$23</definedName>
    <definedName name="pDel_List02_3" localSheetId="0">'Показатели (тэ)'!$C$64:$C$65</definedName>
    <definedName name="pDel_List02_3">'Показатели (пар)'!$C$54:$C$55</definedName>
    <definedName name="pDel_List02_4" localSheetId="2">'Показатели (пар)'!$C$67:$C$68</definedName>
    <definedName name="pDel_List02_4" localSheetId="0">'Показатели (тэ)'!$C$77:$C$78</definedName>
    <definedName name="pDel_List02_4">'Показатели (хвс)'!$C$58:$C$59</definedName>
    <definedName name="pDel_List02_5" localSheetId="1">'Показатели (гвс)'!$C$39:$C$41</definedName>
    <definedName name="pDel_List02_5" localSheetId="2">'Показатели (пар)'!$C$44:$C$45</definedName>
    <definedName name="pDel_List02_5" localSheetId="0">'Показатели (тэ)'!$C$54:$C$55</definedName>
    <definedName name="pDel_List02_5" localSheetId="3">'Показатели (хвс)'!$C$37:$C$38</definedName>
    <definedName name="pDel_List02_5">'Показатели (стоки)'!$C$37:$C$38</definedName>
    <definedName name="pIns_List02_1" localSheetId="1">'Показатели (гвс)'!$E$13</definedName>
    <definedName name="pIns_List02_1" localSheetId="2">'Показатели (пар)'!$E$13</definedName>
    <definedName name="pIns_List02_1" localSheetId="0">'Показатели (тэ)'!$E$13</definedName>
    <definedName name="pIns_List02_1" localSheetId="3">'Показатели (хвс)'!$E$13</definedName>
    <definedName name="pIns_List02_1">'Показатели (стоки)'!$E$13</definedName>
    <definedName name="pIns_List02_2" localSheetId="0">'Показатели (тэ)'!$E$33</definedName>
    <definedName name="pIns_List02_2">'Показатели (пар)'!$E$23</definedName>
    <definedName name="pIns_List02_3" localSheetId="0">'Показатели (тэ)'!$E$65</definedName>
    <definedName name="pIns_List02_3">'Показатели (пар)'!$E$55</definedName>
    <definedName name="pIns_List02_4" localSheetId="2">'Показатели (пар)'!$E$68</definedName>
    <definedName name="pIns_List02_4" localSheetId="0">'Показатели (тэ)'!$E$78</definedName>
    <definedName name="pIns_List02_4">'Показатели (хвс)'!$E$59</definedName>
    <definedName name="pIns_List02_5" localSheetId="1">'Показатели (гвс)'!$E$41</definedName>
    <definedName name="pIns_List02_5" localSheetId="2">'Показатели (пар)'!$E$45</definedName>
    <definedName name="pIns_List02_5" localSheetId="0">'Показатели (тэ)'!$E$55</definedName>
    <definedName name="pIns_List02_5" localSheetId="3">'Показатели (хвс)'!$E$38</definedName>
    <definedName name="pIns_List02_5">'Показатели (стоки)'!$E$38</definedName>
    <definedName name="PROT_22" localSheetId="1">P3_PROT_22,P4_PROT_22,P5_PROT_22</definedName>
    <definedName name="PROT_22" localSheetId="2">P3_PROT_22,P4_PROT_22,P5_PROT_22</definedName>
    <definedName name="PROT_22" localSheetId="0">P3_PROT_22,P4_PROT_22,P5_PROT_22</definedName>
    <definedName name="PROT_22" localSheetId="3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2">P1_SCOPE_16_PRT,P2_SCOPE_16_PRT</definedName>
    <definedName name="SCOPE_16_PRT" localSheetId="0">P1_SCOPE_16_PRT,P2_SCOPE_16_PRT</definedName>
    <definedName name="SCOPE_16_PRT" localSheetId="3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0">P1_SCOPE_16_PRT,P2_SCOPE_16_PRT</definedName>
    <definedName name="Scope_17_PRT" localSheetId="3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0">P4_T2.1_Protect,P5_T2.1_Protect,P6_T2.1_Protect,P7_T2.1_Protect</definedName>
    <definedName name="T2.1_Protect" localSheetId="3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0">P4_T2_1_Protect,P5_T2_1_Protect,P6_T2_1_Protect,P7_T2_1_Protect</definedName>
    <definedName name="T2_1_Protect" localSheetId="3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0">P4_T2_2_Protect,P5_T2_2_Protect,P6_T2_2_Protect,P7_T2_2_Protect</definedName>
    <definedName name="T2_2_Protect" localSheetId="3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0">P1_T2_DiapProt,P2_T2_DiapProt</definedName>
    <definedName name="T2_DiapProt" localSheetId="3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0">P4_T2_Protect,P5_T2_Protect,P6_T2_Protect</definedName>
    <definedName name="T2_Protect" localSheetId="3">P4_T2_Protect,P5_T2_Protect,P6_T2_Protect</definedName>
    <definedName name="T2_Protect">P4_T2_Protect,P5_T2_Protect,P6_T2_Protect</definedName>
    <definedName name="T6_Protect" localSheetId="1">P1_T6_Protect,P2_T6_Protect</definedName>
    <definedName name="T6_Protect" localSheetId="2">P1_T6_Protect,P2_T6_Protect</definedName>
    <definedName name="T6_Protect" localSheetId="0">P1_T6_Protect,P2_T6_Protect</definedName>
    <definedName name="T6_Protect" localSheetId="3">P1_T6_Protect,P2_T6_Protect</definedName>
    <definedName name="T6_Protect">P1_T6_Protect,P2_T6_Protect</definedName>
    <definedName name="unit_2_for_List02">'[4]TEHSHEET'!$T$5:$T$6</definedName>
    <definedName name="unit_for_List02" localSheetId="1">'[4]TEHSHEET'!$T$2:$T$3</definedName>
    <definedName name="unit_for_List02" localSheetId="3">'[2]TEHSHEET'!$T$2:$T$3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<sst xmlns="http://schemas.openxmlformats.org/spreadsheetml/2006/main" count="847" uniqueCount="212">
  <si>
    <t>Приложение 3 к приказу ФСТ России от 15 мая 2013 г. N 129, Форма 3.5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</si>
  <si>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</si>
  <si>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</si>
  <si>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</si>
  <si>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</si>
  <si>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</si>
  <si>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</si>
  <si>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</si>
  <si>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</si>
  <si>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</si>
  <si>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</si>
  <si>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</si>
  <si>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О</t>
  </si>
  <si>
    <t>1.1</t>
  </si>
  <si>
    <t>водоотведение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</si>
  <si>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</si>
  <si>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</si>
  <si>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</si>
  <si>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</si>
  <si>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</si>
  <si>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</si>
  <si>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</si>
  <si>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</si>
  <si>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</si>
  <si>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</si>
  <si>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</si>
  <si>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</si>
  <si>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</si>
  <si>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</si>
  <si>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</si>
  <si>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</si>
  <si>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</si>
  <si>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</si>
  <si>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</si>
  <si>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</si>
  <si>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</si>
  <si>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</si>
  <si>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</si>
  <si>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</si>
  <si>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</si>
  <si>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</si>
  <si>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</si>
  <si>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</si>
  <si>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</si>
  <si>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</si>
  <si>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</si>
  <si>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</si>
  <si>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</si>
  <si>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</si>
  <si>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</si>
  <si>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</si>
  <si>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</si>
  <si>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</si>
  <si>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</si>
  <si>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</si>
  <si>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</si>
  <si>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</si>
  <si>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</si>
  <si>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</si>
  <si>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</si>
  <si>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</si>
  <si>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</si>
  <si>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</si>
  <si>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</si>
  <si>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</si>
  <si>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</si>
  <si>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</si>
  <si>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</si>
  <si>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</si>
  <si>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</si>
  <si>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</si>
  <si>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</si>
  <si>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</si>
  <si>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</si>
  <si>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</si>
  <si>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</si>
  <si>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</si>
  <si>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</si>
  <si>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http://adm-severouralsk.ru/in/md/org?act=reports_list&amp;cun=620466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</si>
  <si>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</si>
  <si>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</si>
  <si>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</si>
  <si>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</si>
  <si>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</si>
  <si>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</si>
  <si>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</si>
  <si>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</si>
  <si>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</si>
  <si>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</si>
  <si>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12</t>
  </si>
  <si>
    <t>Удельный расход электроэнергии на водоотведение сточных вод</t>
  </si>
  <si>
    <t>13</t>
  </si>
  <si>
    <t>Удельный расход электроэнергии на очистку сточных вод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</si>
  <si>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</si>
  <si>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</si>
  <si>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</si>
  <si>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</si>
  <si>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должна соответствовать  бухгалтерской отчетности за отчетный год.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</si>
  <si>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</si>
  <si>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</t>
  </si>
  <si>
    <t>Форма заполняется регулируемой организацией, выручка от регулируемой деятельности которой превышает 80% совокупной выручки за отчетный год, на основании бухгалтерской и статистической отчетности регулируемой организации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</si>
  <si>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</si>
  <si>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Приложение 2 к приказу ФСТ России от 15 мая 2013 г. N 129, Форма 2.7</t>
  </si>
  <si>
    <t>водоснабжение (подъём+очистка+транспортировка)</t>
  </si>
  <si>
    <t>Расходы на оплату холодной воды, приобретаемой у других организаций для последующей подачи потребителям</t>
  </si>
  <si>
    <t>Объем приобретения электрической энергии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</si>
  <si>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</si>
  <si>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</si>
  <si>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</si>
  <si>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</si>
  <si>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</si>
  <si>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</si>
  <si>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</si>
  <si>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</si>
  <si>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Потери воды в сетях</t>
  </si>
  <si>
    <t>%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</si>
  <si>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</si>
  <si>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</si>
  <si>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</si>
  <si>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</si>
  <si>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</si>
  <si>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</si>
  <si>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</si>
  <si>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</si>
  <si>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</si>
  <si>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</si>
  <si>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некомбинированная выработка + передача  тепловой энергии в паре</t>
  </si>
  <si>
    <t>Расходы на покупаемую тепловую энергию (мощность), теплоноситель</t>
  </si>
  <si>
    <t>Расходы на топливо</t>
  </si>
  <si>
    <t>2.2.0</t>
  </si>
  <si>
    <t>газ природный по нерегулируемой цене</t>
  </si>
  <si>
    <t>p</t>
  </si>
  <si>
    <t>Объем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</si>
  <si>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</si>
  <si>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</si>
  <si>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</si>
  <si>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</si>
  <si>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Добавить вид топлива</t>
  </si>
  <si>
    <t>2.3.1</t>
  </si>
  <si>
    <t>2.3.2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</si>
  <si>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</si>
  <si>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</si>
  <si>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2.12.2</t>
  </si>
  <si>
    <t>2.13.2</t>
  </si>
  <si>
    <t>2.14.1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</si>
  <si>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</si>
  <si>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</si>
  <si>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</si>
  <si>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Валовая прибыль (убытки) от реализации товаров и оказания услуг по регулируемому виду деятельности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</si>
  <si>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</si>
  <si>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</si>
  <si>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</si>
  <si>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</si>
  <si>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</si>
  <si>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</si>
  <si>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</si>
  <si>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</si>
  <si>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</si>
  <si>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</si>
  <si>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</si>
  <si>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</si>
  <si>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</si>
  <si>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</si>
  <si>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</si>
  <si>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</si>
  <si>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</si>
  <si>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</si>
  <si>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</si>
  <si>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</si>
  <si>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</si>
  <si>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</si>
  <si>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</si>
  <si>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</si>
  <si>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</si>
  <si>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</si>
  <si>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</si>
  <si>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</si>
  <si>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</si>
  <si>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</si>
  <si>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</si>
  <si>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</si>
  <si>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</si>
  <si>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Приложение 1 к приказу ФСТ России от 15 мая 2013 г. N 129, Форма 1.5</t>
  </si>
  <si>
    <t>услуга теплоносителя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</si>
  <si>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</si>
  <si>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</si>
  <si>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</si>
  <si>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</si>
  <si>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 на  покупаемую  электрическую  энергию (мощность), используемую в технологическом процессе</t>
  </si>
  <si>
    <t>2.5.1</t>
  </si>
  <si>
    <t>2.5.2</t>
  </si>
  <si>
    <t>2.14.2</t>
  </si>
  <si>
    <t>2.15.1</t>
  </si>
  <si>
    <t>2.16</t>
  </si>
  <si>
    <t>2.16.1</t>
  </si>
  <si>
    <t>2.17</t>
  </si>
  <si>
    <t>2.17.0</t>
  </si>
  <si>
    <t>2.17.1</t>
  </si>
  <si>
    <t>реагенты</t>
  </si>
  <si>
    <t>Валовая прибыль от продажи товаров и услуг по регулируемому виду деятельности (горячее водоснабжение)</t>
  </si>
  <si>
    <t>Объем покупаемой холодной воды, используемой для горячего водоснабжения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</si>
  <si>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</si>
  <si>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</si>
  <si>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</si>
  <si>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Потери воды в сетях ГВС</t>
  </si>
  <si>
    <t>Удельный расход электроэнергии на подачу воды в сеть(учитывать электроэнергию всех насосных и подкачивающих станций)</t>
  </si>
  <si>
    <t>некомбинированная выработка + передача  тепловой энергии в гвс</t>
  </si>
  <si>
    <t>мазут</t>
  </si>
  <si>
    <t>тонны</t>
  </si>
  <si>
    <t>2.2.3</t>
  </si>
  <si>
    <t>дрова</t>
  </si>
  <si>
    <t>м3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</si>
</sst>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#,##0_);[Red]\(#,##0\)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&quot;г.&quot;"/>
    <numFmt numFmtId="219" formatCode="#,##0.00000"/>
  </numFmts>
  <fonts count="3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1"/>
      <name val="Webdings2"/>
      <family val="0"/>
    </font>
  </fonts>
  <fills count="13">
    <fill>
      <patternFill/>
    </fill>
    <fill>
      <patternFill patternType="gray125"/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10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8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2" borderId="1" applyNumberFormat="0" applyAlignment="0">
      <protection/>
    </xf>
    <xf numFmtId="0" fontId="7" fillId="0" borderId="1" applyNumberFormat="0" applyAlignment="0">
      <protection locked="0"/>
    </xf>
    <xf numFmtId="0" fontId="7" fillId="0" borderId="1" applyNumberFormat="0" applyAlignment="0">
      <protection locked="0"/>
    </xf>
    <xf numFmtId="174" fontId="8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7" fillId="3" borderId="1" applyAlignment="0">
      <protection/>
    </xf>
    <xf numFmtId="0" fontId="10" fillId="3" borderId="1" applyNumberFormat="0" applyAlignment="0">
      <protection/>
    </xf>
    <xf numFmtId="0" fontId="11" fillId="0" borderId="0" applyNumberFormat="0" applyFill="0" applyBorder="0" applyAlignment="0" applyProtection="0"/>
    <xf numFmtId="0" fontId="7" fillId="4" borderId="1" applyNumberFormat="0" applyAlignment="0">
      <protection/>
    </xf>
    <xf numFmtId="0" fontId="7" fillId="5" borderId="1" applyNumberFormat="0" applyAlignment="0">
      <protection/>
    </xf>
    <xf numFmtId="0" fontId="7" fillId="5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5" fillId="6" borderId="2" applyNumberFormat="0">
      <alignment horizontal="center" vertical="center"/>
      <protection/>
    </xf>
    <xf numFmtId="49" fontId="16" fillId="7" borderId="3" applyNumberFormat="0">
      <alignment horizontal="center" vertical="center"/>
      <protection/>
    </xf>
    <xf numFmtId="0" fontId="17" fillId="8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4" applyBorder="0">
      <alignment horizontal="center" vertical="center" wrapText="1"/>
      <protection/>
    </xf>
    <xf numFmtId="4" fontId="0" fillId="9" borderId="5" applyBorder="0">
      <alignment horizontal="right"/>
      <protection/>
    </xf>
    <xf numFmtId="49" fontId="0" fillId="0" borderId="0" applyBorder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10" borderId="0" applyNumberFormat="0" applyBorder="0" applyAlignment="0"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7" fillId="10" borderId="0" applyNumberFormat="0" applyBorder="0" applyAlignment="0">
      <protection/>
    </xf>
    <xf numFmtId="0" fontId="27" fillId="10" borderId="0" applyNumberFormat="0" applyBorder="0" applyAlignment="0"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49" fontId="0" fillId="10" borderId="0" applyBorder="0">
      <alignment vertical="top"/>
      <protection/>
    </xf>
    <xf numFmtId="49" fontId="0" fillId="10" borderId="0" applyBorder="0">
      <alignment vertical="top"/>
      <protection/>
    </xf>
    <xf numFmtId="0" fontId="27" fillId="10" borderId="0" applyNumberFormat="0" applyBorder="0" applyAlignment="0"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Border="0">
      <alignment horizontal="right"/>
      <protection/>
    </xf>
    <xf numFmtId="4" fontId="0" fillId="4" borderId="6" applyBorder="0">
      <alignment horizontal="right"/>
      <protection/>
    </xf>
  </cellStyleXfs>
  <cellXfs count="101">
    <xf numFmtId="49" fontId="0" fillId="0" borderId="0" xfId="0" applyAlignment="1">
      <alignment vertical="top"/>
    </xf>
    <xf numFmtId="49" fontId="33" fillId="0" borderId="0" xfId="94" applyNumberFormat="1" applyFont="1" applyFill="1" applyAlignment="1" applyProtection="1">
      <alignment horizontal="center" vertical="center" wrapText="1"/>
      <protection/>
    </xf>
    <xf numFmtId="0" fontId="33" fillId="0" borderId="0" xfId="94" applyFont="1" applyFill="1" applyAlignment="1" applyProtection="1">
      <alignment vertical="center" wrapText="1"/>
      <protection/>
    </xf>
    <xf numFmtId="0" fontId="0" fillId="0" borderId="0" xfId="94" applyFont="1" applyFill="1" applyAlignment="1" applyProtection="1">
      <alignment vertical="center" wrapText="1"/>
      <protection/>
    </xf>
    <xf numFmtId="0" fontId="0" fillId="6" borderId="0" xfId="94" applyFont="1" applyFill="1" applyBorder="1" applyAlignment="1" applyProtection="1">
      <alignment vertical="center" wrapText="1"/>
      <protection/>
    </xf>
    <xf numFmtId="0" fontId="32" fillId="6" borderId="0" xfId="94" applyFont="1" applyFill="1" applyBorder="1" applyAlignment="1" applyProtection="1">
      <alignment horizontal="right" vertical="center"/>
      <protection/>
    </xf>
    <xf numFmtId="0" fontId="7" fillId="0" borderId="7" xfId="95" applyFont="1" applyBorder="1" applyAlignment="1">
      <alignment horizontal="center" vertical="center" wrapText="1"/>
      <protection/>
    </xf>
    <xf numFmtId="0" fontId="0" fillId="0" borderId="8" xfId="62" applyFont="1" applyFill="1" applyBorder="1" applyAlignment="1" applyProtection="1">
      <alignment horizontal="center" vertical="center" wrapText="1"/>
      <protection/>
    </xf>
    <xf numFmtId="0" fontId="0" fillId="6" borderId="0" xfId="94" applyFont="1" applyFill="1" applyBorder="1" applyAlignment="1" applyProtection="1">
      <alignment horizontal="center" vertical="center" wrapText="1"/>
      <protection/>
    </xf>
    <xf numFmtId="0" fontId="24" fillId="6" borderId="0" xfId="94" applyFont="1" applyFill="1" applyBorder="1" applyAlignment="1" applyProtection="1">
      <alignment horizontal="center" vertical="center" wrapText="1"/>
      <protection/>
    </xf>
    <xf numFmtId="0" fontId="0" fillId="6" borderId="9" xfId="94" applyFont="1" applyFill="1" applyBorder="1" applyAlignment="1" applyProtection="1">
      <alignment horizontal="center" vertical="center" wrapText="1"/>
      <protection/>
    </xf>
    <xf numFmtId="0" fontId="0" fillId="0" borderId="9" xfId="63" applyFont="1" applyFill="1" applyBorder="1" applyAlignment="1" applyProtection="1">
      <alignment horizontal="center" vertical="center" wrapText="1"/>
      <protection/>
    </xf>
    <xf numFmtId="0" fontId="34" fillId="0" borderId="10" xfId="68" applyFont="1" applyBorder="1">
      <alignment/>
      <protection/>
    </xf>
    <xf numFmtId="49" fontId="35" fillId="6" borderId="11" xfId="63" applyNumberFormat="1" applyFont="1" applyFill="1" applyBorder="1" applyAlignment="1" applyProtection="1">
      <alignment horizontal="center" vertical="center" wrapText="1"/>
      <protection/>
    </xf>
    <xf numFmtId="0" fontId="34" fillId="0" borderId="0" xfId="68" applyFont="1">
      <alignment/>
      <protection/>
    </xf>
    <xf numFmtId="49" fontId="0" fillId="6" borderId="12" xfId="94" applyNumberFormat="1" applyFont="1" applyFill="1" applyBorder="1" applyAlignment="1" applyProtection="1">
      <alignment horizontal="center" vertical="center" wrapText="1"/>
      <protection/>
    </xf>
    <xf numFmtId="0" fontId="0" fillId="0" borderId="12" xfId="94" applyFont="1" applyFill="1" applyBorder="1" applyAlignment="1" applyProtection="1">
      <alignment horizontal="left" vertical="center" wrapText="1"/>
      <protection/>
    </xf>
    <xf numFmtId="0" fontId="0" fillId="0" borderId="12" xfId="94" applyFont="1" applyFill="1" applyBorder="1" applyAlignment="1" applyProtection="1">
      <alignment horizontal="center" vertical="center" wrapText="1"/>
      <protection/>
    </xf>
    <xf numFmtId="4" fontId="0" fillId="4" borderId="12" xfId="94" applyNumberFormat="1" applyFont="1" applyFill="1" applyBorder="1" applyAlignment="1" applyProtection="1">
      <alignment horizontal="right" vertical="center" wrapText="1"/>
      <protection/>
    </xf>
    <xf numFmtId="4" fontId="33" fillId="0" borderId="13" xfId="94" applyNumberFormat="1" applyFont="1" applyFill="1" applyBorder="1" applyAlignment="1" applyProtection="1">
      <alignment horizontal="right" vertical="center" wrapText="1"/>
      <protection/>
    </xf>
    <xf numFmtId="4" fontId="33" fillId="0" borderId="12" xfId="94" applyNumberFormat="1" applyFont="1" applyFill="1" applyBorder="1" applyAlignment="1" applyProtection="1">
      <alignment horizontal="right" vertical="center" wrapText="1"/>
      <protection/>
    </xf>
    <xf numFmtId="0" fontId="36" fillId="0" borderId="0" xfId="94" applyFont="1" applyFill="1" applyAlignment="1" applyProtection="1">
      <alignment horizontal="center" vertical="center" wrapText="1"/>
      <protection/>
    </xf>
    <xf numFmtId="49" fontId="0" fillId="11" borderId="12" xfId="94" applyNumberFormat="1" applyFont="1" applyFill="1" applyBorder="1" applyAlignment="1" applyProtection="1">
      <alignment horizontal="left" vertical="center" wrapText="1" indent="1"/>
      <protection locked="0"/>
    </xf>
    <xf numFmtId="4" fontId="0" fillId="11" borderId="12" xfId="94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68" applyBorder="1">
      <alignment/>
      <protection/>
    </xf>
    <xf numFmtId="49" fontId="33" fillId="0" borderId="0" xfId="0" applyNumberFormat="1" applyFont="1" applyAlignment="1">
      <alignment horizontal="center" vertical="top"/>
    </xf>
    <xf numFmtId="49" fontId="33" fillId="0" borderId="0" xfId="0" applyFont="1" applyAlignment="1">
      <alignment vertical="top"/>
    </xf>
    <xf numFmtId="49" fontId="0" fillId="0" borderId="0" xfId="0" applyFont="1" applyBorder="1" applyAlignment="1">
      <alignment vertical="top"/>
    </xf>
    <xf numFmtId="49" fontId="24" fillId="12" borderId="13" xfId="0" applyFont="1" applyFill="1" applyBorder="1" applyAlignment="1" applyProtection="1">
      <alignment horizontal="center" vertical="center"/>
      <protection/>
    </xf>
    <xf numFmtId="49" fontId="37" fillId="12" borderId="14" xfId="0" applyFont="1" applyFill="1" applyBorder="1" applyAlignment="1" applyProtection="1">
      <alignment horizontal="left" vertical="center" indent="1"/>
      <protection/>
    </xf>
    <xf numFmtId="49" fontId="37" fillId="12" borderId="14" xfId="0" applyFont="1" applyFill="1" applyBorder="1" applyAlignment="1" applyProtection="1">
      <alignment horizontal="left" vertical="center"/>
      <protection/>
    </xf>
    <xf numFmtId="49" fontId="37" fillId="12" borderId="15" xfId="0" applyFont="1" applyFill="1" applyBorder="1" applyAlignment="1" applyProtection="1">
      <alignment horizontal="right" vertical="center"/>
      <protection/>
    </xf>
    <xf numFmtId="49" fontId="0" fillId="0" borderId="10" xfId="0" applyFont="1" applyBorder="1" applyAlignment="1">
      <alignment vertical="top"/>
    </xf>
    <xf numFmtId="49" fontId="0" fillId="0" borderId="0" xfId="0" applyFont="1" applyAlignment="1">
      <alignment vertical="top"/>
    </xf>
    <xf numFmtId="0" fontId="0" fillId="0" borderId="12" xfId="94" applyFont="1" applyFill="1" applyBorder="1" applyAlignment="1" applyProtection="1">
      <alignment horizontal="left" vertical="center" wrapText="1" indent="1"/>
      <protection/>
    </xf>
    <xf numFmtId="0" fontId="0" fillId="0" borderId="10" xfId="92" applyFont="1" applyBorder="1" applyAlignment="1" applyProtection="1">
      <alignment vertical="center" wrapText="1"/>
      <protection/>
    </xf>
    <xf numFmtId="0" fontId="0" fillId="0" borderId="12" xfId="94" applyFont="1" applyFill="1" applyBorder="1" applyAlignment="1" applyProtection="1">
      <alignment horizontal="left" vertical="center" wrapText="1" indent="2"/>
      <protection/>
    </xf>
    <xf numFmtId="213" fontId="0" fillId="11" borderId="12" xfId="94" applyNumberFormat="1" applyFont="1" applyFill="1" applyBorder="1" applyAlignment="1" applyProtection="1">
      <alignment horizontal="right" vertical="center" wrapText="1"/>
      <protection locked="0"/>
    </xf>
    <xf numFmtId="49" fontId="0" fillId="3" borderId="12" xfId="93" applyNumberFormat="1" applyFont="1" applyFill="1" applyBorder="1" applyAlignment="1" applyProtection="1">
      <alignment horizontal="center" vertical="center" wrapText="1"/>
      <protection/>
    </xf>
    <xf numFmtId="49" fontId="37" fillId="12" borderId="14" xfId="0" applyFont="1" applyFill="1" applyBorder="1" applyAlignment="1" applyProtection="1">
      <alignment horizontal="left" vertical="center" indent="2"/>
      <protection/>
    </xf>
    <xf numFmtId="49" fontId="18" fillId="11" borderId="12" xfId="49" applyNumberFormat="1" applyFont="1" applyFill="1" applyBorder="1" applyAlignment="1" applyProtection="1">
      <alignment horizontal="left" vertical="center" wrapText="1"/>
      <protection locked="0"/>
    </xf>
    <xf numFmtId="0" fontId="33" fillId="6" borderId="12" xfId="94" applyNumberFormat="1" applyFont="1" applyFill="1" applyBorder="1" applyAlignment="1" applyProtection="1">
      <alignment horizontal="center" vertical="center" wrapText="1"/>
      <protection locked="0"/>
    </xf>
    <xf numFmtId="213" fontId="33" fillId="6" borderId="12" xfId="94" applyNumberFormat="1" applyFont="1" applyFill="1" applyBorder="1" applyAlignment="1" applyProtection="1">
      <alignment horizontal="right" vertical="center" wrapText="1"/>
      <protection locked="0"/>
    </xf>
    <xf numFmtId="0" fontId="0" fillId="6" borderId="12" xfId="94" applyNumberFormat="1" applyFont="1" applyFill="1" applyBorder="1" applyAlignment="1" applyProtection="1">
      <alignment horizontal="center" vertical="center" wrapText="1"/>
      <protection/>
    </xf>
    <xf numFmtId="49" fontId="0" fillId="9" borderId="12" xfId="94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94" applyFont="1" applyFill="1" applyBorder="1" applyAlignment="1" applyProtection="1">
      <alignment vertical="center" wrapText="1"/>
      <protection/>
    </xf>
    <xf numFmtId="0" fontId="0" fillId="0" borderId="16" xfId="94" applyFont="1" applyFill="1" applyBorder="1" applyAlignment="1" applyProtection="1">
      <alignment vertical="center" wrapText="1"/>
      <protection/>
    </xf>
    <xf numFmtId="0" fontId="0" fillId="0" borderId="0" xfId="94" applyFont="1" applyFill="1" applyAlignment="1" applyProtection="1">
      <alignment horizontal="right" vertical="center" wrapText="1"/>
      <protection/>
    </xf>
    <xf numFmtId="0" fontId="0" fillId="0" borderId="0" xfId="94" applyFont="1" applyFill="1" applyAlignment="1" applyProtection="1">
      <alignment horizontal="justify" vertical="center" wrapText="1"/>
      <protection/>
    </xf>
    <xf numFmtId="0" fontId="0" fillId="0" borderId="0" xfId="94" applyFont="1" applyFill="1" applyAlignment="1" applyProtection="1">
      <alignment horizontal="right" vertical="top" wrapText="1"/>
      <protection/>
    </xf>
    <xf numFmtId="0" fontId="0" fillId="0" borderId="0" xfId="94" applyFont="1" applyFill="1" applyAlignment="1" applyProtection="1">
      <alignment horizontal="justify" vertical="top" wrapText="1"/>
      <protection/>
    </xf>
    <xf numFmtId="0" fontId="0" fillId="6" borderId="17" xfId="94" applyFont="1" applyFill="1" applyBorder="1" applyAlignment="1" applyProtection="1">
      <alignment horizontal="center" vertical="center" wrapText="1"/>
      <protection/>
    </xf>
    <xf numFmtId="0" fontId="0" fillId="0" borderId="17" xfId="63" applyFont="1" applyFill="1" applyBorder="1" applyAlignment="1" applyProtection="1">
      <alignment horizontal="center" vertical="center" wrapText="1"/>
      <protection/>
    </xf>
    <xf numFmtId="0" fontId="0" fillId="0" borderId="18" xfId="63" applyFont="1" applyFill="1" applyBorder="1" applyAlignment="1" applyProtection="1">
      <alignment horizontal="center" vertical="center" wrapText="1"/>
      <protection/>
    </xf>
    <xf numFmtId="0" fontId="34" fillId="0" borderId="19" xfId="68" applyFont="1" applyBorder="1">
      <alignment/>
      <protection/>
    </xf>
    <xf numFmtId="49" fontId="35" fillId="6" borderId="20" xfId="63" applyNumberFormat="1" applyFont="1" applyFill="1" applyBorder="1" applyAlignment="1" applyProtection="1">
      <alignment horizontal="center" vertical="center" wrapText="1"/>
      <protection/>
    </xf>
    <xf numFmtId="213" fontId="0" fillId="4" borderId="12" xfId="94" applyNumberFormat="1" applyFont="1" applyFill="1" applyBorder="1" applyAlignment="1" applyProtection="1">
      <alignment horizontal="right" vertical="center" wrapText="1"/>
      <protection/>
    </xf>
    <xf numFmtId="0" fontId="0" fillId="11" borderId="12" xfId="94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94" applyNumberFormat="1" applyFont="1" applyFill="1" applyAlignment="1" applyProtection="1">
      <alignment horizontal="center" vertical="center" wrapText="1"/>
      <protection/>
    </xf>
    <xf numFmtId="0" fontId="33" fillId="0" borderId="0" xfId="94" applyFont="1" applyFill="1" applyAlignment="1" applyProtection="1">
      <alignment vertical="center" wrapText="1"/>
      <protection/>
    </xf>
    <xf numFmtId="0" fontId="0" fillId="6" borderId="0" xfId="94" applyFont="1" applyFill="1" applyBorder="1" applyAlignment="1" applyProtection="1">
      <alignment horizontal="right" vertical="center" wrapText="1"/>
      <protection/>
    </xf>
    <xf numFmtId="0" fontId="34" fillId="0" borderId="10" xfId="68" applyFont="1" applyBorder="1">
      <alignment/>
      <protection/>
    </xf>
    <xf numFmtId="49" fontId="35" fillId="6" borderId="20" xfId="63" applyNumberFormat="1" applyFont="1" applyFill="1" applyBorder="1" applyAlignment="1" applyProtection="1">
      <alignment horizontal="center" vertical="center" wrapText="1"/>
      <protection/>
    </xf>
    <xf numFmtId="0" fontId="34" fillId="0" borderId="0" xfId="68" applyFont="1">
      <alignment/>
      <protection/>
    </xf>
    <xf numFmtId="49" fontId="0" fillId="6" borderId="12" xfId="94" applyNumberFormat="1" applyFont="1" applyFill="1" applyBorder="1" applyAlignment="1" applyProtection="1">
      <alignment horizontal="center" vertical="center" wrapText="1"/>
      <protection/>
    </xf>
    <xf numFmtId="0" fontId="0" fillId="0" borderId="12" xfId="94" applyFont="1" applyFill="1" applyBorder="1" applyAlignment="1" applyProtection="1">
      <alignment horizontal="left" vertical="center" wrapText="1"/>
      <protection/>
    </xf>
    <xf numFmtId="4" fontId="0" fillId="4" borderId="13" xfId="94" applyNumberFormat="1" applyFont="1" applyFill="1" applyBorder="1" applyAlignment="1" applyProtection="1">
      <alignment horizontal="right" vertical="center" wrapText="1"/>
      <protection/>
    </xf>
    <xf numFmtId="4" fontId="33" fillId="0" borderId="13" xfId="94" applyNumberFormat="1" applyFont="1" applyFill="1" applyBorder="1" applyAlignment="1" applyProtection="1">
      <alignment horizontal="right" vertical="center" wrapText="1"/>
      <protection/>
    </xf>
    <xf numFmtId="4" fontId="0" fillId="11" borderId="13" xfId="94" applyNumberFormat="1" applyFont="1" applyFill="1" applyBorder="1" applyAlignment="1" applyProtection="1">
      <alignment horizontal="right" vertical="center" wrapText="1"/>
      <protection locked="0"/>
    </xf>
    <xf numFmtId="49" fontId="33" fillId="0" borderId="0" xfId="0" applyNumberFormat="1" applyFont="1" applyAlignment="1">
      <alignment horizontal="center" vertical="top"/>
    </xf>
    <xf numFmtId="49" fontId="33" fillId="0" borderId="0" xfId="0" applyFont="1" applyAlignment="1">
      <alignment vertical="top"/>
    </xf>
    <xf numFmtId="49" fontId="24" fillId="12" borderId="13" xfId="0" applyFont="1" applyFill="1" applyBorder="1" applyAlignment="1" applyProtection="1">
      <alignment horizontal="center" vertical="center"/>
      <protection/>
    </xf>
    <xf numFmtId="49" fontId="37" fillId="12" borderId="14" xfId="0" applyFont="1" applyFill="1" applyBorder="1" applyAlignment="1" applyProtection="1">
      <alignment horizontal="left" vertical="center" indent="1"/>
      <protection/>
    </xf>
    <xf numFmtId="49" fontId="37" fillId="12" borderId="14" xfId="0" applyFont="1" applyFill="1" applyBorder="1" applyAlignment="1" applyProtection="1">
      <alignment horizontal="left" vertical="center"/>
      <protection/>
    </xf>
    <xf numFmtId="49" fontId="37" fillId="12" borderId="14" xfId="0" applyFont="1" applyFill="1" applyBorder="1" applyAlignment="1" applyProtection="1">
      <alignment horizontal="right" vertical="center"/>
      <protection/>
    </xf>
    <xf numFmtId="49" fontId="0" fillId="0" borderId="10" xfId="0" applyFont="1" applyBorder="1" applyAlignment="1">
      <alignment vertical="top"/>
    </xf>
    <xf numFmtId="4" fontId="0" fillId="11" borderId="21" xfId="94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92" applyFont="1" applyBorder="1" applyAlignment="1" applyProtection="1">
      <alignment vertical="center" wrapText="1"/>
      <protection/>
    </xf>
    <xf numFmtId="14" fontId="0" fillId="6" borderId="12" xfId="94" applyNumberFormat="1" applyFont="1" applyFill="1" applyBorder="1" applyAlignment="1" applyProtection="1">
      <alignment horizontal="center" vertical="center" wrapText="1"/>
      <protection/>
    </xf>
    <xf numFmtId="49" fontId="33" fillId="0" borderId="0" xfId="94" applyNumberFormat="1" applyFont="1" applyFill="1" applyAlignment="1" applyProtection="1">
      <alignment horizontal="center" vertical="center" wrapText="1"/>
      <protection/>
    </xf>
    <xf numFmtId="0" fontId="0" fillId="11" borderId="12" xfId="94" applyNumberFormat="1" applyFont="1" applyFill="1" applyBorder="1" applyAlignment="1" applyProtection="1">
      <alignment horizontal="left" vertical="center" wrapText="1" indent="2"/>
      <protection locked="0"/>
    </xf>
    <xf numFmtId="0" fontId="33" fillId="0" borderId="10" xfId="94" applyFont="1" applyFill="1" applyBorder="1" applyAlignment="1" applyProtection="1">
      <alignment vertical="center" wrapText="1"/>
      <protection/>
    </xf>
    <xf numFmtId="0" fontId="38" fillId="0" borderId="0" xfId="94" applyFont="1" applyFill="1" applyAlignment="1" applyProtection="1">
      <alignment vertical="center" wrapText="1"/>
      <protection/>
    </xf>
    <xf numFmtId="0" fontId="0" fillId="0" borderId="12" xfId="94" applyFont="1" applyFill="1" applyBorder="1" applyAlignment="1" applyProtection="1">
      <alignment horizontal="left" vertical="center" wrapText="1" indent="3"/>
      <protection/>
    </xf>
    <xf numFmtId="49" fontId="0" fillId="11" borderId="12" xfId="9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4" applyFont="1" applyFill="1" applyAlignment="1" applyProtection="1">
      <alignment vertical="center"/>
      <protection/>
    </xf>
    <xf numFmtId="0" fontId="0" fillId="11" borderId="13" xfId="94" applyNumberFormat="1" applyFont="1" applyFill="1" applyBorder="1" applyAlignment="1" applyProtection="1">
      <alignment horizontal="left" vertical="center" wrapText="1"/>
      <protection locked="0"/>
    </xf>
    <xf numFmtId="49" fontId="37" fillId="12" borderId="14" xfId="0" applyFont="1" applyFill="1" applyBorder="1" applyAlignment="1" applyProtection="1">
      <alignment horizontal="left" vertical="center" indent="2"/>
      <protection/>
    </xf>
    <xf numFmtId="213" fontId="0" fillId="11" borderId="21" xfId="94" applyNumberFormat="1" applyFont="1" applyFill="1" applyBorder="1" applyAlignment="1" applyProtection="1">
      <alignment horizontal="right" vertical="center" wrapText="1"/>
      <protection locked="0"/>
    </xf>
    <xf numFmtId="213" fontId="0" fillId="4" borderId="13" xfId="94" applyNumberFormat="1" applyFont="1" applyFill="1" applyBorder="1" applyAlignment="1" applyProtection="1">
      <alignment horizontal="right" vertical="center" wrapText="1"/>
      <protection/>
    </xf>
    <xf numFmtId="213" fontId="0" fillId="11" borderId="13" xfId="94" applyNumberFormat="1" applyFont="1" applyFill="1" applyBorder="1" applyAlignment="1" applyProtection="1">
      <alignment horizontal="right" vertical="center" wrapText="1"/>
      <protection locked="0"/>
    </xf>
    <xf numFmtId="49" fontId="0" fillId="9" borderId="13" xfId="9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94" applyFont="1" applyFill="1" applyAlignment="1" applyProtection="1">
      <alignment horizontal="left" vertical="center" wrapText="1"/>
      <protection/>
    </xf>
    <xf numFmtId="49" fontId="35" fillId="6" borderId="22" xfId="63" applyNumberFormat="1" applyFont="1" applyFill="1" applyBorder="1" applyAlignment="1" applyProtection="1">
      <alignment horizontal="center" vertical="center" wrapText="1"/>
      <protection/>
    </xf>
    <xf numFmtId="49" fontId="35" fillId="6" borderId="23" xfId="63" applyNumberFormat="1" applyFont="1" applyFill="1" applyBorder="1" applyAlignment="1" applyProtection="1">
      <alignment horizontal="center" vertical="center" wrapText="1"/>
      <protection/>
    </xf>
    <xf numFmtId="49" fontId="35" fillId="6" borderId="24" xfId="63" applyNumberFormat="1" applyFont="1" applyFill="1" applyBorder="1" applyAlignment="1" applyProtection="1">
      <alignment horizontal="center" vertical="center" wrapText="1"/>
      <protection/>
    </xf>
    <xf numFmtId="0" fontId="34" fillId="0" borderId="0" xfId="68" applyFont="1" applyBorder="1">
      <alignment/>
      <protection/>
    </xf>
    <xf numFmtId="0" fontId="25" fillId="0" borderId="0" xfId="68" applyBorder="1">
      <alignment/>
      <protection/>
    </xf>
    <xf numFmtId="0" fontId="0" fillId="0" borderId="0" xfId="92" applyFont="1" applyBorder="1" applyAlignment="1" applyProtection="1">
      <alignment vertical="center" wrapText="1"/>
      <protection/>
    </xf>
    <xf numFmtId="49" fontId="0" fillId="11" borderId="12" xfId="94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94" applyFont="1" applyFill="1" applyBorder="1" applyAlignment="1" applyProtection="1">
      <alignment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Hyperlink" xfId="49"/>
    <cellStyle name="Гиперссылка 2" xfId="50"/>
    <cellStyle name="Гиперссылка 2 2" xfId="51"/>
    <cellStyle name="Гиперссылка 2 2 2" xfId="52"/>
    <cellStyle name="Гиперссылка 3" xfId="53"/>
    <cellStyle name="Гиперссылка 4" xfId="54"/>
    <cellStyle name="Гиперссылка 4 2" xfId="55"/>
    <cellStyle name="Гиперссылка 4 2 2" xfId="56"/>
    <cellStyle name="Гиперссылка 4 3" xfId="57"/>
    <cellStyle name="Гиперссылка 4 6" xfId="58"/>
    <cellStyle name="Гиперссылка 5" xfId="59"/>
    <cellStyle name="Currency" xfId="60"/>
    <cellStyle name="Currency [0]" xfId="61"/>
    <cellStyle name="Заголовок" xfId="62"/>
    <cellStyle name="ЗаголовокСтолбца" xfId="63"/>
    <cellStyle name="Значение" xfId="64"/>
    <cellStyle name="Обычный 10" xfId="65"/>
    <cellStyle name="Обычный 11" xfId="66"/>
    <cellStyle name="Обычный 11 3" xfId="67"/>
    <cellStyle name="Обычный 12" xfId="68"/>
    <cellStyle name="Обычный 12 2" xfId="69"/>
    <cellStyle name="Обычный 12 3" xfId="70"/>
    <cellStyle name="Обычный 12 3 2" xfId="71"/>
    <cellStyle name="Обычный 12 4" xfId="72"/>
    <cellStyle name="Обычный 14" xfId="73"/>
    <cellStyle name="Обычный 14 2" xfId="74"/>
    <cellStyle name="Обычный 16" xfId="75"/>
    <cellStyle name="Обычный 2" xfId="76"/>
    <cellStyle name="Обычный 2 10" xfId="77"/>
    <cellStyle name="Обычный 2 10 2" xfId="78"/>
    <cellStyle name="Обычный 2 14" xfId="79"/>
    <cellStyle name="Обычный 2 2" xfId="80"/>
    <cellStyle name="Обычный 2 3" xfId="81"/>
    <cellStyle name="Обычный 2 7" xfId="82"/>
    <cellStyle name="Обычный 2 8" xfId="83"/>
    <cellStyle name="Обычный 2_НВВ - сети долгосрочный (15.07) - передано на оформление 2" xfId="84"/>
    <cellStyle name="Обычный 3" xfId="85"/>
    <cellStyle name="Обычный 3 2" xfId="86"/>
    <cellStyle name="Обычный 3 3" xfId="87"/>
    <cellStyle name="Обычный 3 3 2" xfId="88"/>
    <cellStyle name="Обычный 4" xfId="89"/>
    <cellStyle name="Обычный 5" xfId="90"/>
    <cellStyle name="Обычный 9 2" xfId="91"/>
    <cellStyle name="Обычный_Forma_5_Книга2" xfId="92"/>
    <cellStyle name="Обычный_ЖКУ_проект3" xfId="93"/>
    <cellStyle name="Обычный_Мониторинг инвестиций" xfId="94"/>
    <cellStyle name="Обычный_Шаблон по источникам для Модуля Реестр (2)" xfId="95"/>
    <cellStyle name="Followed Hyperlink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61</xdr:row>
      <xdr:rowOff>0</xdr:rowOff>
    </xdr:from>
    <xdr:to>
      <xdr:col>7</xdr:col>
      <xdr:colOff>219075</xdr:colOff>
      <xdr:row>62</xdr:row>
      <xdr:rowOff>0</xdr:rowOff>
    </xdr:to>
    <xdr:pic macro="[5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735050"/>
          <a:ext cx="21907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47</xdr:row>
      <xdr:rowOff>0</xdr:rowOff>
    </xdr:from>
    <xdr:to>
      <xdr:col>7</xdr:col>
      <xdr:colOff>219075</xdr:colOff>
      <xdr:row>47</xdr:row>
      <xdr:rowOff>219075</xdr:rowOff>
    </xdr:to>
    <xdr:pic macro="[4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182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51</xdr:row>
      <xdr:rowOff>0</xdr:rowOff>
    </xdr:from>
    <xdr:to>
      <xdr:col>7</xdr:col>
      <xdr:colOff>219075</xdr:colOff>
      <xdr:row>51</xdr:row>
      <xdr:rowOff>219075</xdr:rowOff>
    </xdr:to>
    <xdr:pic macro="[3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395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44</xdr:row>
      <xdr:rowOff>0</xdr:rowOff>
    </xdr:from>
    <xdr:to>
      <xdr:col>7</xdr:col>
      <xdr:colOff>219075</xdr:colOff>
      <xdr:row>44</xdr:row>
      <xdr:rowOff>219075</xdr:rowOff>
    </xdr:to>
    <xdr:pic macro="[2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3728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45</xdr:row>
      <xdr:rowOff>0</xdr:rowOff>
    </xdr:from>
    <xdr:to>
      <xdr:col>7</xdr:col>
      <xdr:colOff>219075</xdr:colOff>
      <xdr:row>45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658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VO(v6.0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(v6.0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(v6.0.1)%20&#1087;&#1072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GVS(v6.0.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(v6.0.1)%20&#1090;&#1101;%20&#1074;%20&#1043;&#1042;&#1057;%20&#1087;&#1088;&#1086;&#1080;&#1079;&#1074;&#1086;&#1076;&#1089;&#1090;&#1074;&#1086;+&#1087;&#1077;&#1088;&#1077;&#1076;&#1072;&#109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7">
          <cell r="F7" t="str">
            <v>Свердловская область</v>
          </cell>
        </row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  <row r="5">
          <cell r="T5" t="str">
            <v>тыс Гкал</v>
          </cell>
        </row>
        <row r="6">
          <cell r="T6" t="str">
            <v>Гкал/ч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3">
        <row r="17">
          <cell r="F17" t="str">
            <v>Муниципальное унитарное предприятие "Комэнергоресурс", г.Североуральск</v>
          </cell>
        </row>
      </sheetData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A4:I83"/>
  <sheetViews>
    <sheetView showGridLines="0" tabSelected="1" workbookViewId="0" topLeftCell="C63">
      <selection activeCell="E80" sqref="E80"/>
    </sheetView>
  </sheetViews>
  <sheetFormatPr defaultColWidth="10.57421875" defaultRowHeight="11.25"/>
  <cols>
    <col min="1" max="1" width="9.140625" style="58" hidden="1" customWidth="1"/>
    <col min="2" max="2" width="9.140625" style="59" hidden="1" customWidth="1"/>
    <col min="3" max="3" width="3.7109375" style="3" customWidth="1"/>
    <col min="4" max="4" width="7.7109375" style="3" customWidth="1"/>
    <col min="5" max="5" width="54.57421875" style="3" customWidth="1"/>
    <col min="6" max="6" width="16.00390625" style="3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3" customHeight="1">
      <c r="C4" s="4"/>
      <c r="D4" s="4"/>
      <c r="E4" s="4"/>
      <c r="F4" s="4"/>
      <c r="G4" s="60"/>
    </row>
    <row r="5" spans="3:7" ht="41.25" customHeight="1">
      <c r="C5" s="4"/>
      <c r="D5" s="6" t="s">
        <v>101</v>
      </c>
      <c r="E5" s="6"/>
      <c r="F5" s="6"/>
      <c r="G5" s="6"/>
    </row>
    <row r="6" spans="3:7" ht="12.75" customHeight="1">
      <c r="C6" s="4"/>
      <c r="D6" s="7" t="str">
        <f>IF(org=0,"Не определено",org)</f>
        <v>Муниципальное унитарное предприятие "Комэнергоресурс", г.Североуральск</v>
      </c>
      <c r="E6" s="7"/>
      <c r="F6" s="7"/>
      <c r="G6" s="7"/>
    </row>
    <row r="7" spans="3:7" ht="3" customHeight="1">
      <c r="C7" s="4"/>
      <c r="D7" s="4"/>
      <c r="E7" s="8"/>
      <c r="F7" s="8"/>
      <c r="G7" s="9"/>
    </row>
    <row r="8" spans="4:8" ht="23.25" thickBot="1">
      <c r="D8" s="51" t="s">
        <v>1</v>
      </c>
      <c r="E8" s="52" t="s">
        <v>2</v>
      </c>
      <c r="F8" s="53" t="s">
        <v>3</v>
      </c>
      <c r="G8" s="53" t="s">
        <v>4</v>
      </c>
      <c r="H8" s="61"/>
    </row>
    <row r="9" spans="4:8" ht="12" thickTop="1">
      <c r="D9" s="62" t="s">
        <v>5</v>
      </c>
      <c r="E9" s="62" t="s">
        <v>6</v>
      </c>
      <c r="F9" s="62" t="s">
        <v>7</v>
      </c>
      <c r="G9" s="62" t="s">
        <v>8</v>
      </c>
      <c r="H9" s="63"/>
    </row>
    <row r="10" spans="4:8" ht="22.5">
      <c r="D10" s="64" t="s">
        <v>5</v>
      </c>
      <c r="E10" s="65" t="s">
        <v>9</v>
      </c>
      <c r="F10" s="17" t="s">
        <v>10</v>
      </c>
      <c r="G10" s="66">
        <f>SUM(G11:G13)</f>
        <v>561056.442</v>
      </c>
      <c r="H10" s="61"/>
    </row>
    <row r="11" spans="4:8" ht="11.25" hidden="1">
      <c r="D11" s="64" t="s">
        <v>11</v>
      </c>
      <c r="E11" s="67"/>
      <c r="F11" s="67"/>
      <c r="G11" s="67"/>
      <c r="H11" s="61"/>
    </row>
    <row r="12" spans="3:8" ht="22.5">
      <c r="C12" s="21" t="s">
        <v>12</v>
      </c>
      <c r="D12" s="15" t="s">
        <v>13</v>
      </c>
      <c r="E12" s="22" t="s">
        <v>206</v>
      </c>
      <c r="F12" s="17" t="s">
        <v>10</v>
      </c>
      <c r="G12" s="68">
        <v>561056.442</v>
      </c>
      <c r="H12" s="24"/>
    </row>
    <row r="13" spans="1:8" s="33" customFormat="1" ht="15" customHeight="1">
      <c r="A13" s="69"/>
      <c r="B13" s="70"/>
      <c r="C13" s="27"/>
      <c r="D13" s="71"/>
      <c r="E13" s="72" t="s">
        <v>15</v>
      </c>
      <c r="F13" s="73"/>
      <c r="G13" s="74"/>
      <c r="H13" s="75"/>
    </row>
    <row r="14" spans="4:8" ht="22.5">
      <c r="D14" s="64" t="s">
        <v>6</v>
      </c>
      <c r="E14" s="65" t="s">
        <v>16</v>
      </c>
      <c r="F14" s="17" t="s">
        <v>10</v>
      </c>
      <c r="G14" s="66">
        <f>SUM(G15:G16)+G34+SUM(G37:G45)+G48+G51+G53</f>
        <v>562406.0965484001</v>
      </c>
      <c r="H14" s="61"/>
    </row>
    <row r="15" spans="4:8" ht="22.5">
      <c r="D15" s="64" t="s">
        <v>17</v>
      </c>
      <c r="E15" s="34" t="s">
        <v>127</v>
      </c>
      <c r="F15" s="17" t="s">
        <v>10</v>
      </c>
      <c r="G15" s="76">
        <v>0</v>
      </c>
      <c r="H15" s="77"/>
    </row>
    <row r="16" spans="4:8" ht="15" customHeight="1">
      <c r="D16" s="64" t="s">
        <v>19</v>
      </c>
      <c r="E16" s="34" t="s">
        <v>128</v>
      </c>
      <c r="F16" s="17" t="s">
        <v>10</v>
      </c>
      <c r="G16" s="66">
        <f>SUMIF(flagSum_List02_2,"p",G17:G33)</f>
        <v>349945.2057484</v>
      </c>
      <c r="H16" s="61"/>
    </row>
    <row r="17" spans="1:8" ht="11.25" hidden="1">
      <c r="A17" s="58" t="s">
        <v>129</v>
      </c>
      <c r="D17" s="78" t="str">
        <f>A17</f>
        <v>2.2.0</v>
      </c>
      <c r="E17" s="67"/>
      <c r="F17" s="67"/>
      <c r="G17" s="67"/>
      <c r="H17" s="61"/>
    </row>
    <row r="18" spans="1:8" ht="15" customHeight="1">
      <c r="A18" s="79" t="s">
        <v>21</v>
      </c>
      <c r="C18" s="21" t="s">
        <v>12</v>
      </c>
      <c r="D18" s="15" t="str">
        <f>A18</f>
        <v>2.2.1</v>
      </c>
      <c r="E18" s="80" t="s">
        <v>130</v>
      </c>
      <c r="F18" s="17" t="s">
        <v>55</v>
      </c>
      <c r="G18" s="67">
        <f>G19*G20+G21</f>
        <v>336152.33064400003</v>
      </c>
      <c r="H18" s="81" t="s">
        <v>131</v>
      </c>
    </row>
    <row r="19" spans="1:9" ht="15">
      <c r="A19" s="79"/>
      <c r="C19" s="82"/>
      <c r="D19" s="78" t="str">
        <f>A18&amp;".1"</f>
        <v>2.2.1.1</v>
      </c>
      <c r="E19" s="83" t="s">
        <v>132</v>
      </c>
      <c r="F19" s="84" t="s">
        <v>81</v>
      </c>
      <c r="G19" s="76">
        <v>96233.24</v>
      </c>
      <c r="H19" s="24"/>
      <c r="I19" s="85"/>
    </row>
    <row r="20" spans="1:9" ht="15">
      <c r="A20" s="79"/>
      <c r="C20" s="82"/>
      <c r="D20" s="78" t="str">
        <f>A18&amp;".2"</f>
        <v>2.2.1.2</v>
      </c>
      <c r="E20" s="83" t="s">
        <v>133</v>
      </c>
      <c r="F20" s="17" t="s">
        <v>10</v>
      </c>
      <c r="G20" s="76">
        <v>3.4931</v>
      </c>
      <c r="H20" s="24"/>
      <c r="I20" s="85"/>
    </row>
    <row r="21" spans="1:9" ht="15" customHeight="1">
      <c r="A21" s="79"/>
      <c r="C21" s="82"/>
      <c r="D21" s="78" t="str">
        <f>A18&amp;".3"</f>
        <v>2.2.1.3</v>
      </c>
      <c r="E21" s="83" t="s">
        <v>134</v>
      </c>
      <c r="F21" s="17" t="s">
        <v>10</v>
      </c>
      <c r="G21" s="76">
        <v>0</v>
      </c>
      <c r="H21" s="77"/>
      <c r="I21" s="85"/>
    </row>
    <row r="22" spans="1:9" ht="22.5">
      <c r="A22" s="79"/>
      <c r="C22" s="82"/>
      <c r="D22" s="78" t="str">
        <f>A18&amp;".4"</f>
        <v>2.2.1.4</v>
      </c>
      <c r="E22" s="83" t="s">
        <v>135</v>
      </c>
      <c r="F22" s="17" t="s">
        <v>55</v>
      </c>
      <c r="G22" s="86" t="s">
        <v>136</v>
      </c>
      <c r="H22" s="24"/>
      <c r="I22" s="85"/>
    </row>
    <row r="23" spans="1:8" ht="15" customHeight="1">
      <c r="A23" s="79" t="s">
        <v>24</v>
      </c>
      <c r="C23" s="21" t="s">
        <v>12</v>
      </c>
      <c r="D23" s="15" t="str">
        <f>A23</f>
        <v>2.2.2</v>
      </c>
      <c r="E23" s="80" t="s">
        <v>207</v>
      </c>
      <c r="F23" s="17" t="s">
        <v>55</v>
      </c>
      <c r="G23" s="67">
        <f>G24*G25+G26</f>
        <v>13164.450104399999</v>
      </c>
      <c r="H23" s="81" t="s">
        <v>131</v>
      </c>
    </row>
    <row r="24" spans="1:9" ht="15">
      <c r="A24" s="79"/>
      <c r="C24" s="82"/>
      <c r="D24" s="78" t="str">
        <f>A23&amp;".1"</f>
        <v>2.2.2.1</v>
      </c>
      <c r="E24" s="83" t="s">
        <v>132</v>
      </c>
      <c r="F24" s="84" t="s">
        <v>208</v>
      </c>
      <c r="G24" s="76">
        <v>1445.02</v>
      </c>
      <c r="H24" s="24"/>
      <c r="I24" s="85"/>
    </row>
    <row r="25" spans="1:9" ht="15">
      <c r="A25" s="79"/>
      <c r="C25" s="82"/>
      <c r="D25" s="78" t="str">
        <f>A23&amp;".2"</f>
        <v>2.2.2.2</v>
      </c>
      <c r="E25" s="83" t="s">
        <v>133</v>
      </c>
      <c r="F25" s="17" t="s">
        <v>10</v>
      </c>
      <c r="G25" s="76">
        <v>9.11022</v>
      </c>
      <c r="H25" s="24"/>
      <c r="I25" s="85"/>
    </row>
    <row r="26" spans="1:9" ht="15" customHeight="1">
      <c r="A26" s="79"/>
      <c r="C26" s="82"/>
      <c r="D26" s="78" t="str">
        <f>A23&amp;".3"</f>
        <v>2.2.2.3</v>
      </c>
      <c r="E26" s="83" t="s">
        <v>134</v>
      </c>
      <c r="F26" s="17" t="s">
        <v>10</v>
      </c>
      <c r="G26" s="76">
        <v>0</v>
      </c>
      <c r="H26" s="77"/>
      <c r="I26" s="85"/>
    </row>
    <row r="27" spans="1:9" ht="22.5">
      <c r="A27" s="79"/>
      <c r="C27" s="82"/>
      <c r="D27" s="78" t="str">
        <f>A23&amp;".4"</f>
        <v>2.2.2.4</v>
      </c>
      <c r="E27" s="83" t="s">
        <v>135</v>
      </c>
      <c r="F27" s="17" t="s">
        <v>55</v>
      </c>
      <c r="G27" s="86" t="s">
        <v>136</v>
      </c>
      <c r="H27" s="24"/>
      <c r="I27" s="85"/>
    </row>
    <row r="28" spans="1:8" ht="15" customHeight="1">
      <c r="A28" s="79" t="s">
        <v>209</v>
      </c>
      <c r="C28" s="21" t="s">
        <v>12</v>
      </c>
      <c r="D28" s="15" t="str">
        <f>A28</f>
        <v>2.2.3</v>
      </c>
      <c r="E28" s="80" t="s">
        <v>210</v>
      </c>
      <c r="F28" s="17" t="s">
        <v>55</v>
      </c>
      <c r="G28" s="67">
        <f>G29*G30+G31</f>
        <v>628.425</v>
      </c>
      <c r="H28" s="81" t="s">
        <v>131</v>
      </c>
    </row>
    <row r="29" spans="1:9" ht="15">
      <c r="A29" s="79"/>
      <c r="C29" s="82"/>
      <c r="D29" s="78" t="str">
        <f>A28&amp;".1"</f>
        <v>2.2.3.1</v>
      </c>
      <c r="E29" s="83" t="s">
        <v>132</v>
      </c>
      <c r="F29" s="84" t="s">
        <v>211</v>
      </c>
      <c r="G29" s="76">
        <v>1323</v>
      </c>
      <c r="H29" s="24"/>
      <c r="I29" s="85"/>
    </row>
    <row r="30" spans="1:9" ht="15">
      <c r="A30" s="79"/>
      <c r="C30" s="82"/>
      <c r="D30" s="78" t="str">
        <f>A28&amp;".2"</f>
        <v>2.2.3.2</v>
      </c>
      <c r="E30" s="83" t="s">
        <v>133</v>
      </c>
      <c r="F30" s="17" t="s">
        <v>10</v>
      </c>
      <c r="G30" s="76">
        <v>0.475</v>
      </c>
      <c r="H30" s="24"/>
      <c r="I30" s="85"/>
    </row>
    <row r="31" spans="1:9" ht="15" customHeight="1">
      <c r="A31" s="79"/>
      <c r="C31" s="82"/>
      <c r="D31" s="78" t="str">
        <f>A28&amp;".3"</f>
        <v>2.2.3.3</v>
      </c>
      <c r="E31" s="83" t="s">
        <v>134</v>
      </c>
      <c r="F31" s="17" t="s">
        <v>10</v>
      </c>
      <c r="G31" s="76">
        <v>0</v>
      </c>
      <c r="H31" s="77"/>
      <c r="I31" s="85"/>
    </row>
    <row r="32" spans="1:9" ht="22.5">
      <c r="A32" s="79"/>
      <c r="C32" s="82"/>
      <c r="D32" s="78" t="str">
        <f>A28&amp;".4"</f>
        <v>2.2.3.4</v>
      </c>
      <c r="E32" s="83" t="s">
        <v>135</v>
      </c>
      <c r="F32" s="17" t="s">
        <v>55</v>
      </c>
      <c r="G32" s="86" t="s">
        <v>136</v>
      </c>
      <c r="H32" s="24"/>
      <c r="I32" s="85"/>
    </row>
    <row r="33" spans="4:8" ht="15" customHeight="1">
      <c r="D33" s="71"/>
      <c r="E33" s="87" t="s">
        <v>137</v>
      </c>
      <c r="F33" s="73"/>
      <c r="G33" s="74"/>
      <c r="H33" s="61"/>
    </row>
    <row r="34" spans="4:8" ht="22.5">
      <c r="D34" s="64" t="s">
        <v>27</v>
      </c>
      <c r="E34" s="34" t="s">
        <v>20</v>
      </c>
      <c r="F34" s="17" t="s">
        <v>10</v>
      </c>
      <c r="G34" s="76">
        <f>G35*G36</f>
        <v>101625.984</v>
      </c>
      <c r="H34" s="77"/>
    </row>
    <row r="35" spans="4:8" ht="22.5">
      <c r="D35" s="64" t="s">
        <v>138</v>
      </c>
      <c r="E35" s="36" t="s">
        <v>22</v>
      </c>
      <c r="F35" s="17" t="s">
        <v>23</v>
      </c>
      <c r="G35" s="76">
        <v>3.84</v>
      </c>
      <c r="H35" s="61"/>
    </row>
    <row r="36" spans="4:8" ht="15" customHeight="1">
      <c r="D36" s="64" t="s">
        <v>139</v>
      </c>
      <c r="E36" s="36" t="s">
        <v>140</v>
      </c>
      <c r="F36" s="17" t="s">
        <v>26</v>
      </c>
      <c r="G36" s="88">
        <v>26465.1</v>
      </c>
      <c r="H36" s="61"/>
    </row>
    <row r="37" spans="4:8" ht="22.5">
      <c r="D37" s="64" t="s">
        <v>29</v>
      </c>
      <c r="E37" s="34" t="s">
        <v>141</v>
      </c>
      <c r="F37" s="17" t="s">
        <v>10</v>
      </c>
      <c r="G37" s="76">
        <v>16260.72</v>
      </c>
      <c r="H37" s="61"/>
    </row>
    <row r="38" spans="4:8" ht="22.5">
      <c r="D38" s="64" t="s">
        <v>31</v>
      </c>
      <c r="E38" s="34" t="s">
        <v>28</v>
      </c>
      <c r="F38" s="17" t="s">
        <v>10</v>
      </c>
      <c r="G38" s="76">
        <v>0</v>
      </c>
      <c r="H38" s="61"/>
    </row>
    <row r="39" spans="4:8" ht="22.5">
      <c r="D39" s="64" t="s">
        <v>33</v>
      </c>
      <c r="E39" s="34" t="s">
        <v>30</v>
      </c>
      <c r="F39" s="17" t="s">
        <v>10</v>
      </c>
      <c r="G39" s="76">
        <v>31833.4</v>
      </c>
      <c r="H39" s="61"/>
    </row>
    <row r="40" spans="4:8" ht="22.5">
      <c r="D40" s="64" t="s">
        <v>35</v>
      </c>
      <c r="E40" s="34" t="s">
        <v>32</v>
      </c>
      <c r="F40" s="17" t="s">
        <v>10</v>
      </c>
      <c r="G40" s="76">
        <f>G39*0.302</f>
        <v>9613.6868</v>
      </c>
      <c r="H40" s="61"/>
    </row>
    <row r="41" spans="4:8" ht="22.5">
      <c r="D41" s="64" t="s">
        <v>37</v>
      </c>
      <c r="E41" s="34" t="s">
        <v>34</v>
      </c>
      <c r="F41" s="17" t="s">
        <v>10</v>
      </c>
      <c r="G41" s="76">
        <v>0</v>
      </c>
      <c r="H41" s="77"/>
    </row>
    <row r="42" spans="4:8" ht="22.5">
      <c r="D42" s="64" t="s">
        <v>39</v>
      </c>
      <c r="E42" s="34" t="s">
        <v>36</v>
      </c>
      <c r="F42" s="17" t="s">
        <v>10</v>
      </c>
      <c r="G42" s="76">
        <v>0</v>
      </c>
      <c r="H42" s="77"/>
    </row>
    <row r="43" spans="4:8" ht="22.5">
      <c r="D43" s="64" t="s">
        <v>41</v>
      </c>
      <c r="E43" s="34" t="s">
        <v>38</v>
      </c>
      <c r="F43" s="17" t="s">
        <v>10</v>
      </c>
      <c r="G43" s="76">
        <v>7513</v>
      </c>
      <c r="H43" s="77"/>
    </row>
    <row r="44" spans="4:8" ht="22.5">
      <c r="D44" s="64" t="s">
        <v>47</v>
      </c>
      <c r="E44" s="34" t="s">
        <v>40</v>
      </c>
      <c r="F44" s="17" t="s">
        <v>10</v>
      </c>
      <c r="G44" s="76">
        <v>0</v>
      </c>
      <c r="H44" s="77"/>
    </row>
    <row r="45" spans="4:8" ht="22.5">
      <c r="D45" s="64" t="s">
        <v>51</v>
      </c>
      <c r="E45" s="34" t="s">
        <v>42</v>
      </c>
      <c r="F45" s="17" t="s">
        <v>10</v>
      </c>
      <c r="G45" s="76">
        <v>14518.9</v>
      </c>
      <c r="H45" s="61"/>
    </row>
    <row r="46" spans="4:8" ht="15" customHeight="1">
      <c r="D46" s="64" t="s">
        <v>53</v>
      </c>
      <c r="E46" s="36" t="s">
        <v>44</v>
      </c>
      <c r="F46" s="17" t="s">
        <v>10</v>
      </c>
      <c r="G46" s="76">
        <v>0</v>
      </c>
      <c r="H46" s="77"/>
    </row>
    <row r="47" spans="4:8" ht="15" customHeight="1">
      <c r="D47" s="64" t="s">
        <v>142</v>
      </c>
      <c r="E47" s="36" t="s">
        <v>46</v>
      </c>
      <c r="F47" s="17" t="s">
        <v>10</v>
      </c>
      <c r="G47" s="76">
        <v>0</v>
      </c>
      <c r="H47" s="77"/>
    </row>
    <row r="48" spans="4:8" ht="22.5">
      <c r="D48" s="64" t="s">
        <v>57</v>
      </c>
      <c r="E48" s="34" t="s">
        <v>48</v>
      </c>
      <c r="F48" s="17" t="s">
        <v>10</v>
      </c>
      <c r="G48" s="76">
        <v>17638.8</v>
      </c>
      <c r="H48" s="61"/>
    </row>
    <row r="49" spans="4:8" ht="15" customHeight="1">
      <c r="D49" s="64" t="s">
        <v>59</v>
      </c>
      <c r="E49" s="36" t="s">
        <v>44</v>
      </c>
      <c r="F49" s="17" t="s">
        <v>10</v>
      </c>
      <c r="G49" s="76">
        <v>0</v>
      </c>
      <c r="H49" s="77"/>
    </row>
    <row r="50" spans="4:8" ht="15" customHeight="1">
      <c r="D50" s="64" t="s">
        <v>143</v>
      </c>
      <c r="E50" s="36" t="s">
        <v>46</v>
      </c>
      <c r="F50" s="17" t="s">
        <v>10</v>
      </c>
      <c r="G50" s="76">
        <v>0</v>
      </c>
      <c r="H50" s="77"/>
    </row>
    <row r="51" spans="4:8" ht="22.5">
      <c r="D51" s="64" t="s">
        <v>60</v>
      </c>
      <c r="E51" s="34" t="s">
        <v>52</v>
      </c>
      <c r="F51" s="17" t="s">
        <v>10</v>
      </c>
      <c r="G51" s="76">
        <v>13456.4</v>
      </c>
      <c r="H51" s="77"/>
    </row>
    <row r="52" spans="4:8" ht="45">
      <c r="D52" s="64" t="s">
        <v>144</v>
      </c>
      <c r="E52" s="36" t="s">
        <v>54</v>
      </c>
      <c r="F52" s="17" t="s">
        <v>55</v>
      </c>
      <c r="G52" s="38" t="s">
        <v>56</v>
      </c>
      <c r="H52" s="77"/>
    </row>
    <row r="53" spans="4:8" ht="33.75">
      <c r="D53" s="64" t="s">
        <v>145</v>
      </c>
      <c r="E53" s="34" t="s">
        <v>146</v>
      </c>
      <c r="F53" s="17" t="s">
        <v>10</v>
      </c>
      <c r="G53" s="66">
        <f>SUM(G54:G55)</f>
        <v>0</v>
      </c>
      <c r="H53" s="77"/>
    </row>
    <row r="54" spans="4:8" ht="11.25" hidden="1">
      <c r="D54" s="64" t="s">
        <v>147</v>
      </c>
      <c r="E54" s="67"/>
      <c r="F54" s="67"/>
      <c r="G54" s="67"/>
      <c r="H54" s="61"/>
    </row>
    <row r="55" spans="4:8" ht="15" customHeight="1">
      <c r="D55" s="71"/>
      <c r="E55" s="87" t="s">
        <v>63</v>
      </c>
      <c r="F55" s="73"/>
      <c r="G55" s="74"/>
      <c r="H55" s="61"/>
    </row>
    <row r="56" spans="4:8" ht="22.5">
      <c r="D56" s="64" t="s">
        <v>7</v>
      </c>
      <c r="E56" s="65" t="s">
        <v>148</v>
      </c>
      <c r="F56" s="17" t="s">
        <v>10</v>
      </c>
      <c r="G56" s="76">
        <f>List02_p1-List02_p3</f>
        <v>-1349.6545484000817</v>
      </c>
      <c r="H56" s="77"/>
    </row>
    <row r="57" spans="4:8" ht="22.5">
      <c r="D57" s="64" t="s">
        <v>8</v>
      </c>
      <c r="E57" s="65" t="s">
        <v>64</v>
      </c>
      <c r="F57" s="17" t="s">
        <v>10</v>
      </c>
      <c r="G57" s="76">
        <v>0</v>
      </c>
      <c r="H57" s="61"/>
    </row>
    <row r="58" spans="4:8" ht="33.75">
      <c r="D58" s="64" t="s">
        <v>68</v>
      </c>
      <c r="E58" s="34" t="s">
        <v>149</v>
      </c>
      <c r="F58" s="17" t="s">
        <v>10</v>
      </c>
      <c r="G58" s="76">
        <v>0</v>
      </c>
      <c r="H58" s="61"/>
    </row>
    <row r="59" spans="4:8" ht="33.75">
      <c r="D59" s="64" t="s">
        <v>72</v>
      </c>
      <c r="E59" s="65" t="s">
        <v>150</v>
      </c>
      <c r="F59" s="17" t="s">
        <v>10</v>
      </c>
      <c r="G59" s="76">
        <v>0</v>
      </c>
      <c r="H59" s="61"/>
    </row>
    <row r="60" spans="4:8" ht="15" customHeight="1">
      <c r="D60" s="64" t="s">
        <v>151</v>
      </c>
      <c r="E60" s="34" t="s">
        <v>152</v>
      </c>
      <c r="F60" s="17" t="s">
        <v>10</v>
      </c>
      <c r="G60" s="76">
        <v>0</v>
      </c>
      <c r="H60" s="61"/>
    </row>
    <row r="61" spans="4:8" ht="15" customHeight="1">
      <c r="D61" s="64" t="s">
        <v>74</v>
      </c>
      <c r="E61" s="65" t="s">
        <v>71</v>
      </c>
      <c r="F61" s="17" t="s">
        <v>10</v>
      </c>
      <c r="G61" s="76">
        <v>0</v>
      </c>
      <c r="H61" s="61"/>
    </row>
    <row r="62" spans="4:8" ht="45">
      <c r="D62" s="64" t="s">
        <v>76</v>
      </c>
      <c r="E62" s="65" t="s">
        <v>153</v>
      </c>
      <c r="F62" s="17" t="s">
        <v>55</v>
      </c>
      <c r="G62" s="40" t="s">
        <v>78</v>
      </c>
      <c r="H62" s="77"/>
    </row>
    <row r="63" spans="4:8" ht="45">
      <c r="D63" s="64" t="s">
        <v>79</v>
      </c>
      <c r="E63" s="65" t="s">
        <v>154</v>
      </c>
      <c r="F63" s="17" t="s">
        <v>155</v>
      </c>
      <c r="G63" s="68">
        <v>498.77</v>
      </c>
      <c r="H63" s="77"/>
    </row>
    <row r="64" spans="4:8" ht="11.25" hidden="1">
      <c r="D64" s="64" t="s">
        <v>156</v>
      </c>
      <c r="E64" s="67"/>
      <c r="F64" s="67"/>
      <c r="G64" s="67"/>
      <c r="H64" s="61"/>
    </row>
    <row r="65" spans="4:8" ht="15" customHeight="1">
      <c r="D65" s="71"/>
      <c r="E65" s="72" t="s">
        <v>157</v>
      </c>
      <c r="F65" s="73"/>
      <c r="G65" s="74"/>
      <c r="H65" s="61"/>
    </row>
    <row r="66" spans="4:8" ht="22.5">
      <c r="D66" s="64" t="s">
        <v>82</v>
      </c>
      <c r="E66" s="65" t="s">
        <v>158</v>
      </c>
      <c r="F66" s="17" t="s">
        <v>155</v>
      </c>
      <c r="G66" s="76">
        <v>185.2</v>
      </c>
      <c r="H66" s="77"/>
    </row>
    <row r="67" spans="4:8" ht="33.75">
      <c r="D67" s="64" t="s">
        <v>84</v>
      </c>
      <c r="E67" s="65" t="s">
        <v>159</v>
      </c>
      <c r="F67" s="17" t="s">
        <v>160</v>
      </c>
      <c r="G67" s="88">
        <v>715.671</v>
      </c>
      <c r="H67" s="77"/>
    </row>
    <row r="68" spans="4:8" ht="33.75">
      <c r="D68" s="64" t="s">
        <v>86</v>
      </c>
      <c r="E68" s="65" t="s">
        <v>161</v>
      </c>
      <c r="F68" s="17" t="s">
        <v>160</v>
      </c>
      <c r="G68" s="88">
        <v>0</v>
      </c>
      <c r="H68" s="77"/>
    </row>
    <row r="69" spans="4:8" ht="33.75">
      <c r="D69" s="64" t="s">
        <v>89</v>
      </c>
      <c r="E69" s="65" t="s">
        <v>162</v>
      </c>
      <c r="F69" s="17" t="s">
        <v>160</v>
      </c>
      <c r="G69" s="89">
        <f>SUM(G70:G71)</f>
        <v>579.139</v>
      </c>
      <c r="H69" s="77"/>
    </row>
    <row r="70" spans="4:8" ht="15" customHeight="1">
      <c r="D70" s="64" t="s">
        <v>163</v>
      </c>
      <c r="E70" s="34" t="s">
        <v>164</v>
      </c>
      <c r="F70" s="17" t="s">
        <v>160</v>
      </c>
      <c r="G70" s="88">
        <v>255.209</v>
      </c>
      <c r="H70" s="77"/>
    </row>
    <row r="71" spans="4:8" ht="22.5">
      <c r="D71" s="64" t="s">
        <v>165</v>
      </c>
      <c r="E71" s="34" t="s">
        <v>166</v>
      </c>
      <c r="F71" s="17" t="s">
        <v>160</v>
      </c>
      <c r="G71" s="88">
        <f>579.139-G70</f>
        <v>323.93</v>
      </c>
      <c r="H71" s="77"/>
    </row>
    <row r="72" spans="4:8" ht="33.75">
      <c r="D72" s="64" t="s">
        <v>91</v>
      </c>
      <c r="E72" s="65" t="s">
        <v>167</v>
      </c>
      <c r="F72" s="17" t="s">
        <v>168</v>
      </c>
      <c r="G72" s="76">
        <v>0</v>
      </c>
      <c r="H72" s="77"/>
    </row>
    <row r="73" spans="4:8" ht="15" customHeight="1">
      <c r="D73" s="64" t="s">
        <v>117</v>
      </c>
      <c r="E73" s="65" t="s">
        <v>169</v>
      </c>
      <c r="F73" s="17" t="s">
        <v>160</v>
      </c>
      <c r="G73" s="88">
        <v>132.081</v>
      </c>
      <c r="H73" s="77"/>
    </row>
    <row r="74" spans="4:8" ht="22.5">
      <c r="D74" s="64" t="s">
        <v>121</v>
      </c>
      <c r="E74" s="65" t="s">
        <v>87</v>
      </c>
      <c r="F74" s="17" t="s">
        <v>88</v>
      </c>
      <c r="G74" s="76">
        <v>171</v>
      </c>
      <c r="H74" s="61"/>
    </row>
    <row r="75" spans="4:8" ht="22.5">
      <c r="D75" s="64" t="s">
        <v>125</v>
      </c>
      <c r="E75" s="65" t="s">
        <v>170</v>
      </c>
      <c r="F75" s="17" t="s">
        <v>88</v>
      </c>
      <c r="G75" s="76">
        <v>0</v>
      </c>
      <c r="H75" s="77"/>
    </row>
    <row r="76" spans="4:8" ht="45">
      <c r="D76" s="64" t="s">
        <v>171</v>
      </c>
      <c r="E76" s="65" t="s">
        <v>172</v>
      </c>
      <c r="F76" s="17" t="s">
        <v>173</v>
      </c>
      <c r="G76" s="90">
        <v>154.8</v>
      </c>
      <c r="H76" s="77"/>
    </row>
    <row r="77" spans="4:8" ht="11.25" hidden="1">
      <c r="D77" s="64" t="s">
        <v>174</v>
      </c>
      <c r="E77" s="67"/>
      <c r="F77" s="67"/>
      <c r="G77" s="67"/>
      <c r="H77" s="61"/>
    </row>
    <row r="78" spans="4:8" ht="15" customHeight="1">
      <c r="D78" s="71"/>
      <c r="E78" s="72" t="s">
        <v>157</v>
      </c>
      <c r="F78" s="73"/>
      <c r="G78" s="74"/>
      <c r="H78" s="77"/>
    </row>
    <row r="79" spans="4:8" ht="45">
      <c r="D79" s="64" t="s">
        <v>175</v>
      </c>
      <c r="E79" s="65" t="s">
        <v>176</v>
      </c>
      <c r="F79" s="17" t="s">
        <v>177</v>
      </c>
      <c r="G79" s="76">
        <f>G36/579139</f>
        <v>0.04569731964174403</v>
      </c>
      <c r="H79" s="77"/>
    </row>
    <row r="80" spans="4:8" ht="45">
      <c r="D80" s="64" t="s">
        <v>178</v>
      </c>
      <c r="E80" s="65" t="s">
        <v>179</v>
      </c>
      <c r="F80" s="17" t="s">
        <v>180</v>
      </c>
      <c r="G80" s="76">
        <v>0.269</v>
      </c>
      <c r="H80" s="77"/>
    </row>
    <row r="81" spans="4:8" ht="15" customHeight="1">
      <c r="D81" s="64" t="s">
        <v>181</v>
      </c>
      <c r="E81" s="65" t="s">
        <v>93</v>
      </c>
      <c r="F81" s="17" t="s">
        <v>55</v>
      </c>
      <c r="G81" s="91" t="s">
        <v>94</v>
      </c>
      <c r="H81" s="61"/>
    </row>
    <row r="82" ht="3" customHeight="1">
      <c r="H82" s="63"/>
    </row>
    <row r="83" spans="4:7" ht="15" customHeight="1">
      <c r="D83" s="47" t="s">
        <v>95</v>
      </c>
      <c r="E83" s="92" t="s">
        <v>96</v>
      </c>
      <c r="F83" s="92"/>
      <c r="G83" s="92"/>
    </row>
  </sheetData>
  <sheetProtection password="FA9C" sheet="1" objects="1" scenarios="1" formatColumns="0" formatRows="0"/>
  <mergeCells count="6">
    <mergeCell ref="E83:G83"/>
    <mergeCell ref="D5:G5"/>
    <mergeCell ref="D6:G6"/>
    <mergeCell ref="A18:A22"/>
    <mergeCell ref="A23:A27"/>
    <mergeCell ref="A28:A32"/>
  </mergeCells>
  <dataValidations count="7">
    <dataValidation type="decimal" allowBlank="1" showErrorMessage="1" errorTitle="Ошибка" error="Допускается ввод только неотрицательных чисел!" sqref="G79:G80 G66:G68 G70:G76 G63 G15 G34:G51 G57:G58 G61 G12 G19:G21 G24:G26 G29:G31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62">
      <formula1>900</formula1>
    </dataValidation>
    <dataValidation type="decimal" allowBlank="1" showErrorMessage="1" errorTitle="Ошибка" error="Допускается ввод только действительных чисел!" sqref="G5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81 E12 F19 F24 F29">
      <formula1>900</formula1>
    </dataValidation>
    <dataValidation type="decimal" allowBlank="1" showErrorMessage="1" errorTitle="Ошибка" error="Допускается ввод только действительных чисел!" sqref="G59:G60">
      <formula1>-99999999999999900000000000000000000000</formula1>
      <formula2>9.99999999999999E+37</formula2>
    </dataValidation>
    <dataValidation type="list" allowBlank="1" showInputMessage="1" showErrorMessage="1" prompt="Выберите значение из списка" errorTitle="Ошибка" error="Выберите значение из списка" sqref="G22 G27 G32">
      <formula1>kind_of_purchase_method</formula1>
    </dataValidation>
    <dataValidation type="list" allowBlank="1" showInputMessage="1" showErrorMessage="1" prompt="Выберите значение из списка" errorTitle="Ошибка" error="Выберите значение из списка" sqref="E18 E23 E28">
      <formula1>kind_of_fuels</formula1>
    </dataValidation>
  </dataValidations>
  <hyperlinks>
    <hyperlink ref="G62" location="'Показатели (факт)'!$G$52" tooltip="Кликните по гиперссылке, чтобы перейти на сайт организации или отредактировать её" display="http://adm-severouralsk.ru/in/md/org?act=reports_list&amp;cun=620466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5">
    <tabColor indexed="31"/>
    <pageSetUpPr fitToPage="1"/>
  </sheetPr>
  <dimension ref="A4:O62"/>
  <sheetViews>
    <sheetView showGridLines="0" workbookViewId="0" topLeftCell="C43">
      <selection activeCell="E63" sqref="E63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8515625" style="3" customWidth="1"/>
    <col min="6" max="6" width="15.28125" style="3" bestFit="1" customWidth="1"/>
    <col min="7" max="7" width="20.8515625" style="3" customWidth="1"/>
    <col min="8" max="8" width="3.7109375" style="3" customWidth="1"/>
    <col min="9" max="9" width="10.57421875" style="3" customWidth="1"/>
    <col min="10" max="10" width="62.7109375" style="3" customWidth="1"/>
    <col min="11" max="16384" width="10.57421875" style="3" customWidth="1"/>
  </cols>
  <sheetData>
    <row r="1" ht="11.25" hidden="1"/>
    <row r="2" ht="11.25" hidden="1"/>
    <row r="3" ht="11.25" hidden="1"/>
    <row r="4" spans="3:7" ht="12" customHeight="1">
      <c r="C4" s="4"/>
      <c r="D4" s="4"/>
      <c r="E4" s="4"/>
      <c r="F4" s="4"/>
      <c r="G4" s="5" t="s">
        <v>182</v>
      </c>
    </row>
    <row r="5" spans="3:7" ht="41.25" customHeight="1">
      <c r="C5" s="4"/>
      <c r="D5" s="6" t="s">
        <v>101</v>
      </c>
      <c r="E5" s="6"/>
      <c r="F5" s="6"/>
      <c r="G5" s="6"/>
    </row>
    <row r="6" spans="3:7" ht="12.75" customHeight="1">
      <c r="C6" s="4"/>
      <c r="D6" s="7" t="str">
        <f>IF(org=0,"Не определено",org)</f>
        <v>Муниципальное унитарное предприятие "Комэнергоресурс", г.Североуральск</v>
      </c>
      <c r="E6" s="7"/>
      <c r="F6" s="7"/>
      <c r="G6" s="7"/>
    </row>
    <row r="7" spans="3:7" ht="3" customHeight="1">
      <c r="C7" s="4"/>
      <c r="D7" s="4"/>
      <c r="E7" s="8"/>
      <c r="F7" s="8"/>
      <c r="G7" s="9"/>
    </row>
    <row r="8" spans="4:8" ht="23.25" thickBot="1">
      <c r="D8" s="10" t="s">
        <v>1</v>
      </c>
      <c r="E8" s="11" t="s">
        <v>2</v>
      </c>
      <c r="F8" s="11" t="s">
        <v>3</v>
      </c>
      <c r="G8" s="11" t="s">
        <v>4</v>
      </c>
      <c r="H8" s="12"/>
    </row>
    <row r="9" spans="4:8" ht="12" thickTop="1">
      <c r="D9" s="93" t="s">
        <v>5</v>
      </c>
      <c r="E9" s="94" t="s">
        <v>6</v>
      </c>
      <c r="F9" s="94" t="s">
        <v>7</v>
      </c>
      <c r="G9" s="95" t="s">
        <v>8</v>
      </c>
      <c r="H9" s="14"/>
    </row>
    <row r="10" spans="4:8" ht="22.5">
      <c r="D10" s="15" t="s">
        <v>5</v>
      </c>
      <c r="E10" s="16" t="s">
        <v>9</v>
      </c>
      <c r="F10" s="17" t="s">
        <v>10</v>
      </c>
      <c r="G10" s="18">
        <f>SUM(G11:G13)</f>
        <v>81940.7223</v>
      </c>
      <c r="H10" s="96"/>
    </row>
    <row r="11" spans="4:8" ht="11.25" hidden="1">
      <c r="D11" s="15" t="s">
        <v>11</v>
      </c>
      <c r="E11" s="20"/>
      <c r="F11" s="20"/>
      <c r="G11" s="20"/>
      <c r="H11" s="96"/>
    </row>
    <row r="12" spans="3:8" ht="15">
      <c r="C12" s="21" t="s">
        <v>12</v>
      </c>
      <c r="D12" s="15" t="s">
        <v>13</v>
      </c>
      <c r="E12" s="22" t="s">
        <v>183</v>
      </c>
      <c r="F12" s="17" t="s">
        <v>10</v>
      </c>
      <c r="G12" s="23">
        <f>26.49*3093.27</f>
        <v>81940.7223</v>
      </c>
      <c r="H12" s="97"/>
    </row>
    <row r="13" spans="1:15" s="33" customFormat="1" ht="15" customHeight="1">
      <c r="A13" s="25"/>
      <c r="B13" s="26"/>
      <c r="C13" s="27"/>
      <c r="D13" s="28"/>
      <c r="E13" s="29" t="s">
        <v>15</v>
      </c>
      <c r="F13" s="30"/>
      <c r="G13" s="31"/>
      <c r="H13" s="27"/>
      <c r="I13" s="3"/>
      <c r="J13" s="3"/>
      <c r="K13" s="3"/>
      <c r="L13" s="3"/>
      <c r="M13" s="3"/>
      <c r="N13" s="3"/>
      <c r="O13" s="3"/>
    </row>
    <row r="14" spans="4:8" ht="22.5">
      <c r="D14" s="15" t="s">
        <v>6</v>
      </c>
      <c r="E14" s="16" t="s">
        <v>16</v>
      </c>
      <c r="F14" s="17" t="s">
        <v>10</v>
      </c>
      <c r="G14" s="18">
        <f>SUM(G15:G19)+SUM(G22:G28)+G31+G34+G36+G38</f>
        <v>76247</v>
      </c>
      <c r="H14" s="96"/>
    </row>
    <row r="15" spans="4:8" ht="22.5">
      <c r="D15" s="15" t="s">
        <v>17</v>
      </c>
      <c r="E15" s="34" t="s">
        <v>184</v>
      </c>
      <c r="F15" s="17" t="s">
        <v>10</v>
      </c>
      <c r="G15" s="23">
        <v>0</v>
      </c>
      <c r="H15" s="98"/>
    </row>
    <row r="16" spans="4:8" ht="33.75">
      <c r="D16" s="15" t="s">
        <v>19</v>
      </c>
      <c r="E16" s="34" t="s">
        <v>185</v>
      </c>
      <c r="F16" s="17" t="s">
        <v>10</v>
      </c>
      <c r="G16" s="23">
        <v>6955</v>
      </c>
      <c r="H16" s="96"/>
    </row>
    <row r="17" spans="4:8" ht="22.5">
      <c r="D17" s="15" t="s">
        <v>27</v>
      </c>
      <c r="E17" s="34" t="s">
        <v>186</v>
      </c>
      <c r="F17" s="17" t="s">
        <v>10</v>
      </c>
      <c r="G17" s="23">
        <v>43672</v>
      </c>
      <c r="H17" s="96"/>
    </row>
    <row r="18" spans="4:8" ht="33.75">
      <c r="D18" s="15" t="s">
        <v>29</v>
      </c>
      <c r="E18" s="34" t="s">
        <v>187</v>
      </c>
      <c r="F18" s="17" t="s">
        <v>10</v>
      </c>
      <c r="G18" s="23">
        <v>0</v>
      </c>
      <c r="H18" s="96"/>
    </row>
    <row r="19" spans="4:8" ht="22.5">
      <c r="D19" s="15" t="s">
        <v>31</v>
      </c>
      <c r="E19" s="34" t="s">
        <v>188</v>
      </c>
      <c r="F19" s="17" t="s">
        <v>10</v>
      </c>
      <c r="G19" s="23">
        <v>9231</v>
      </c>
      <c r="H19" s="98"/>
    </row>
    <row r="20" spans="4:8" ht="11.25">
      <c r="D20" s="15" t="s">
        <v>189</v>
      </c>
      <c r="E20" s="36" t="s">
        <v>22</v>
      </c>
      <c r="F20" s="17" t="s">
        <v>23</v>
      </c>
      <c r="G20" s="23">
        <v>3.84</v>
      </c>
      <c r="H20" s="96"/>
    </row>
    <row r="21" spans="4:8" ht="15" customHeight="1">
      <c r="D21" s="15" t="s">
        <v>190</v>
      </c>
      <c r="E21" s="36" t="s">
        <v>105</v>
      </c>
      <c r="F21" s="17" t="s">
        <v>26</v>
      </c>
      <c r="G21" s="37">
        <v>2404</v>
      </c>
      <c r="H21" s="96"/>
    </row>
    <row r="22" spans="4:8" ht="15" customHeight="1">
      <c r="D22" s="15" t="s">
        <v>35</v>
      </c>
      <c r="E22" s="34" t="s">
        <v>30</v>
      </c>
      <c r="F22" s="17" t="s">
        <v>10</v>
      </c>
      <c r="G22" s="23">
        <v>3837</v>
      </c>
      <c r="H22" s="96"/>
    </row>
    <row r="23" spans="4:8" ht="22.5">
      <c r="D23" s="15" t="s">
        <v>37</v>
      </c>
      <c r="E23" s="34" t="s">
        <v>32</v>
      </c>
      <c r="F23" s="17" t="s">
        <v>10</v>
      </c>
      <c r="G23" s="23">
        <v>1159</v>
      </c>
      <c r="H23" s="96"/>
    </row>
    <row r="24" spans="4:8" ht="22.5">
      <c r="D24" s="15" t="s">
        <v>39</v>
      </c>
      <c r="E24" s="34" t="s">
        <v>34</v>
      </c>
      <c r="F24" s="17" t="s">
        <v>10</v>
      </c>
      <c r="G24" s="23">
        <v>0</v>
      </c>
      <c r="H24" s="98"/>
    </row>
    <row r="25" spans="4:8" ht="22.5">
      <c r="D25" s="15" t="s">
        <v>41</v>
      </c>
      <c r="E25" s="34" t="s">
        <v>36</v>
      </c>
      <c r="F25" s="17" t="s">
        <v>10</v>
      </c>
      <c r="G25" s="23">
        <v>0</v>
      </c>
      <c r="H25" s="98"/>
    </row>
    <row r="26" spans="4:8" ht="22.5">
      <c r="D26" s="15" t="s">
        <v>47</v>
      </c>
      <c r="E26" s="34" t="s">
        <v>38</v>
      </c>
      <c r="F26" s="17" t="s">
        <v>10</v>
      </c>
      <c r="G26" s="23">
        <v>0</v>
      </c>
      <c r="H26" s="98"/>
    </row>
    <row r="27" spans="4:8" ht="22.5">
      <c r="D27" s="15" t="s">
        <v>51</v>
      </c>
      <c r="E27" s="34" t="s">
        <v>40</v>
      </c>
      <c r="F27" s="17" t="s">
        <v>10</v>
      </c>
      <c r="G27" s="23">
        <v>0</v>
      </c>
      <c r="H27" s="98"/>
    </row>
    <row r="28" spans="4:8" ht="22.5">
      <c r="D28" s="15" t="s">
        <v>57</v>
      </c>
      <c r="E28" s="34" t="s">
        <v>42</v>
      </c>
      <c r="F28" s="17" t="s">
        <v>10</v>
      </c>
      <c r="G28" s="23">
        <v>5429</v>
      </c>
      <c r="H28" s="96"/>
    </row>
    <row r="29" spans="4:8" ht="15" customHeight="1">
      <c r="D29" s="15" t="s">
        <v>59</v>
      </c>
      <c r="E29" s="36" t="s">
        <v>44</v>
      </c>
      <c r="F29" s="17" t="s">
        <v>10</v>
      </c>
      <c r="G29" s="23">
        <v>0</v>
      </c>
      <c r="H29" s="98"/>
    </row>
    <row r="30" spans="4:8" ht="15" customHeight="1">
      <c r="D30" s="15" t="s">
        <v>143</v>
      </c>
      <c r="E30" s="36" t="s">
        <v>46</v>
      </c>
      <c r="F30" s="17" t="s">
        <v>10</v>
      </c>
      <c r="G30" s="23">
        <v>0</v>
      </c>
      <c r="H30" s="98"/>
    </row>
    <row r="31" spans="4:8" ht="22.5">
      <c r="D31" s="15" t="s">
        <v>60</v>
      </c>
      <c r="E31" s="34" t="s">
        <v>48</v>
      </c>
      <c r="F31" s="17" t="s">
        <v>10</v>
      </c>
      <c r="G31" s="23">
        <v>0</v>
      </c>
      <c r="H31" s="96"/>
    </row>
    <row r="32" spans="4:8" ht="15" customHeight="1">
      <c r="D32" s="15" t="s">
        <v>144</v>
      </c>
      <c r="E32" s="36" t="s">
        <v>44</v>
      </c>
      <c r="F32" s="17" t="s">
        <v>10</v>
      </c>
      <c r="G32" s="23">
        <v>0</v>
      </c>
      <c r="H32" s="98"/>
    </row>
    <row r="33" spans="4:8" ht="15" customHeight="1">
      <c r="D33" s="15" t="s">
        <v>191</v>
      </c>
      <c r="E33" s="36" t="s">
        <v>46</v>
      </c>
      <c r="F33" s="17" t="s">
        <v>10</v>
      </c>
      <c r="G33" s="23">
        <v>0</v>
      </c>
      <c r="H33" s="98"/>
    </row>
    <row r="34" spans="4:8" ht="22.5">
      <c r="D34" s="15" t="s">
        <v>145</v>
      </c>
      <c r="E34" s="34" t="s">
        <v>52</v>
      </c>
      <c r="F34" s="17" t="s">
        <v>10</v>
      </c>
      <c r="G34" s="23">
        <v>2611</v>
      </c>
      <c r="H34" s="98"/>
    </row>
    <row r="35" spans="4:8" ht="45">
      <c r="D35" s="15" t="s">
        <v>192</v>
      </c>
      <c r="E35" s="36" t="s">
        <v>54</v>
      </c>
      <c r="F35" s="17" t="s">
        <v>55</v>
      </c>
      <c r="G35" s="38" t="s">
        <v>56</v>
      </c>
      <c r="H35" s="98"/>
    </row>
    <row r="36" spans="4:8" ht="33.75">
      <c r="D36" s="15" t="s">
        <v>193</v>
      </c>
      <c r="E36" s="34" t="s">
        <v>58</v>
      </c>
      <c r="F36" s="17" t="s">
        <v>10</v>
      </c>
      <c r="G36" s="23">
        <v>0</v>
      </c>
      <c r="H36" s="98"/>
    </row>
    <row r="37" spans="4:8" ht="45">
      <c r="D37" s="15" t="s">
        <v>194</v>
      </c>
      <c r="E37" s="36" t="s">
        <v>54</v>
      </c>
      <c r="F37" s="17" t="s">
        <v>55</v>
      </c>
      <c r="G37" s="38" t="s">
        <v>56</v>
      </c>
      <c r="H37" s="98"/>
    </row>
    <row r="38" spans="4:8" ht="67.5">
      <c r="D38" s="15" t="s">
        <v>195</v>
      </c>
      <c r="E38" s="34" t="s">
        <v>61</v>
      </c>
      <c r="F38" s="17" t="s">
        <v>10</v>
      </c>
      <c r="G38" s="18">
        <f>SUM(G39:G41)</f>
        <v>3353</v>
      </c>
      <c r="H38" s="98"/>
    </row>
    <row r="39" spans="4:8" ht="11.25" hidden="1">
      <c r="D39" s="15" t="s">
        <v>196</v>
      </c>
      <c r="E39" s="20"/>
      <c r="F39" s="20"/>
      <c r="G39" s="20"/>
      <c r="H39" s="96"/>
    </row>
    <row r="40" spans="3:8" ht="15">
      <c r="C40" s="21" t="s">
        <v>12</v>
      </c>
      <c r="D40" s="15" t="s">
        <v>197</v>
      </c>
      <c r="E40" s="99" t="s">
        <v>198</v>
      </c>
      <c r="F40" s="17" t="s">
        <v>10</v>
      </c>
      <c r="G40" s="23">
        <v>3353</v>
      </c>
      <c r="H40" s="97"/>
    </row>
    <row r="41" spans="4:8" ht="15" customHeight="1">
      <c r="D41" s="28"/>
      <c r="E41" s="39" t="s">
        <v>63</v>
      </c>
      <c r="F41" s="30"/>
      <c r="G41" s="31"/>
      <c r="H41" s="96"/>
    </row>
    <row r="42" spans="4:8" ht="22.5">
      <c r="D42" s="15" t="s">
        <v>7</v>
      </c>
      <c r="E42" s="16" t="s">
        <v>64</v>
      </c>
      <c r="F42" s="17" t="s">
        <v>10</v>
      </c>
      <c r="G42" s="23">
        <v>0</v>
      </c>
      <c r="H42" s="96"/>
    </row>
    <row r="43" spans="4:8" ht="33.75">
      <c r="D43" s="15" t="s">
        <v>65</v>
      </c>
      <c r="E43" s="34" t="s">
        <v>66</v>
      </c>
      <c r="F43" s="17" t="s">
        <v>10</v>
      </c>
      <c r="G43" s="23">
        <v>0</v>
      </c>
      <c r="H43" s="96"/>
    </row>
    <row r="44" spans="4:8" ht="33.75">
      <c r="D44" s="15" t="s">
        <v>8</v>
      </c>
      <c r="E44" s="16" t="s">
        <v>67</v>
      </c>
      <c r="F44" s="17" t="s">
        <v>10</v>
      </c>
      <c r="G44" s="23">
        <v>0</v>
      </c>
      <c r="H44" s="96"/>
    </row>
    <row r="45" spans="4:8" ht="15" customHeight="1">
      <c r="D45" s="15" t="s">
        <v>68</v>
      </c>
      <c r="E45" s="34" t="s">
        <v>69</v>
      </c>
      <c r="F45" s="17" t="s">
        <v>10</v>
      </c>
      <c r="G45" s="23">
        <v>0</v>
      </c>
      <c r="H45" s="96"/>
    </row>
    <row r="46" spans="4:8" ht="15" customHeight="1">
      <c r="D46" s="15" t="s">
        <v>70</v>
      </c>
      <c r="E46" s="34" t="s">
        <v>71</v>
      </c>
      <c r="F46" s="17" t="s">
        <v>10</v>
      </c>
      <c r="G46" s="23">
        <v>0</v>
      </c>
      <c r="H46" s="96"/>
    </row>
    <row r="47" spans="4:8" ht="22.5">
      <c r="D47" s="15" t="s">
        <v>72</v>
      </c>
      <c r="E47" s="16" t="s">
        <v>199</v>
      </c>
      <c r="F47" s="17" t="s">
        <v>10</v>
      </c>
      <c r="G47" s="23">
        <f>G12-List02_p3</f>
        <v>5693.722299999994</v>
      </c>
      <c r="H47" s="96"/>
    </row>
    <row r="48" spans="4:8" ht="45">
      <c r="D48" s="15" t="s">
        <v>74</v>
      </c>
      <c r="E48" s="16" t="s">
        <v>77</v>
      </c>
      <c r="F48" s="17" t="s">
        <v>55</v>
      </c>
      <c r="G48" s="40" t="s">
        <v>78</v>
      </c>
      <c r="H48" s="96"/>
    </row>
    <row r="49" spans="4:8" ht="22.5">
      <c r="D49" s="15" t="s">
        <v>76</v>
      </c>
      <c r="E49" s="16" t="s">
        <v>200</v>
      </c>
      <c r="F49" s="17" t="s">
        <v>81</v>
      </c>
      <c r="G49" s="23">
        <v>3116.78</v>
      </c>
      <c r="H49" s="96"/>
    </row>
    <row r="50" spans="4:8" ht="33.75">
      <c r="D50" s="15" t="s">
        <v>79</v>
      </c>
      <c r="E50" s="16" t="s">
        <v>201</v>
      </c>
      <c r="F50" s="17" t="s">
        <v>81</v>
      </c>
      <c r="G50" s="37">
        <v>0</v>
      </c>
      <c r="H50" s="98"/>
    </row>
    <row r="51" spans="4:8" ht="22.5">
      <c r="D51" s="15" t="s">
        <v>82</v>
      </c>
      <c r="E51" s="16" t="s">
        <v>202</v>
      </c>
      <c r="F51" s="57" t="s">
        <v>160</v>
      </c>
      <c r="G51" s="37">
        <v>0</v>
      </c>
      <c r="H51" s="98"/>
    </row>
    <row r="52" spans="4:8" ht="33.75">
      <c r="D52" s="15" t="s">
        <v>84</v>
      </c>
      <c r="E52" s="16" t="s">
        <v>203</v>
      </c>
      <c r="F52" s="17" t="s">
        <v>160</v>
      </c>
      <c r="G52" s="37">
        <v>8.642</v>
      </c>
      <c r="H52" s="98"/>
    </row>
    <row r="53" spans="4:8" ht="15" customHeight="1">
      <c r="D53" s="15" t="s">
        <v>86</v>
      </c>
      <c r="E53" s="16" t="s">
        <v>204</v>
      </c>
      <c r="F53" s="17" t="s">
        <v>115</v>
      </c>
      <c r="G53" s="23">
        <v>0</v>
      </c>
      <c r="H53" s="98"/>
    </row>
    <row r="54" spans="4:8" ht="22.5">
      <c r="D54" s="15" t="s">
        <v>89</v>
      </c>
      <c r="E54" s="16" t="s">
        <v>87</v>
      </c>
      <c r="F54" s="17" t="s">
        <v>88</v>
      </c>
      <c r="G54" s="23">
        <v>24</v>
      </c>
      <c r="H54" s="98"/>
    </row>
    <row r="55" spans="4:8" ht="33.75">
      <c r="D55" s="15" t="s">
        <v>91</v>
      </c>
      <c r="E55" s="16" t="s">
        <v>205</v>
      </c>
      <c r="F55" s="57" t="s">
        <v>26</v>
      </c>
      <c r="G55" s="23">
        <f>G21*1000/3116780</f>
        <v>0.7713088508011473</v>
      </c>
      <c r="H55" s="96"/>
    </row>
    <row r="56" spans="4:8" ht="15" customHeight="1">
      <c r="D56" s="15" t="s">
        <v>117</v>
      </c>
      <c r="E56" s="16" t="s">
        <v>93</v>
      </c>
      <c r="F56" s="17" t="s">
        <v>55</v>
      </c>
      <c r="G56" s="44" t="s">
        <v>94</v>
      </c>
      <c r="H56" s="98"/>
    </row>
    <row r="57" spans="4:7" ht="15" customHeight="1">
      <c r="D57" s="100"/>
      <c r="E57" s="100"/>
      <c r="F57" s="100"/>
      <c r="G57" s="100"/>
    </row>
    <row r="58" ht="3" customHeight="1">
      <c r="H58" s="14"/>
    </row>
    <row r="59" spans="4:7" ht="15" customHeight="1">
      <c r="D59" s="47" t="s">
        <v>95</v>
      </c>
      <c r="E59" s="48" t="s">
        <v>96</v>
      </c>
      <c r="F59" s="48"/>
      <c r="G59" s="48"/>
    </row>
    <row r="60" spans="4:7" ht="15" customHeight="1">
      <c r="D60" s="47"/>
      <c r="E60" s="48" t="s">
        <v>97</v>
      </c>
      <c r="F60" s="48"/>
      <c r="G60" s="48"/>
    </row>
    <row r="61" spans="4:7" ht="48.75" customHeight="1">
      <c r="D61" s="49" t="s">
        <v>98</v>
      </c>
      <c r="E61" s="50" t="s">
        <v>99</v>
      </c>
      <c r="F61" s="50"/>
      <c r="G61" s="50"/>
    </row>
    <row r="62" spans="5:7" ht="36.75" customHeight="1">
      <c r="E62" s="48" t="s">
        <v>100</v>
      </c>
      <c r="F62" s="48"/>
      <c r="G62" s="48"/>
    </row>
  </sheetData>
  <sheetProtection password="FA9C" sheet="1" objects="1" scenarios="1" formatColumns="0" formatRows="0"/>
  <mergeCells count="6">
    <mergeCell ref="E62:G62"/>
    <mergeCell ref="E60:G60"/>
    <mergeCell ref="E59:G59"/>
    <mergeCell ref="D5:G5"/>
    <mergeCell ref="D6:G6"/>
    <mergeCell ref="E61:G61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G56 E12 E40">
      <formula1>900</formula1>
    </dataValidation>
    <dataValidation type="decimal" allowBlank="1" showErrorMessage="1" errorTitle="Ошибка" error="Допускается ввод только неотрицательных чисел!" sqref="G54:G55 G36 G49:G52 G15:G34 G42:G43 G46 G12 G40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55">
      <formula1>unit_for_List02</formula1>
    </dataValidation>
    <dataValidation type="decimal" allowBlank="1" showErrorMessage="1" errorTitle="Ошибка" error="Допускается ввод от 0 до 100%!" sqref="G53">
      <formula1>0</formula1>
      <formula2>100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51">
      <formula1>unit_2_for_List02</formula1>
    </dataValidation>
    <dataValidation type="decimal" allowBlank="1" showErrorMessage="1" errorTitle="Ошибка" error="Допускается ввод только действительных чисел!" sqref="G44:G45 G47">
      <formula1>-99999999999999900000000000000000000000</formula1>
      <formula2>9.99999999999999E+37</formula2>
    </dataValidation>
  </dataValidations>
  <hyperlinks>
    <hyperlink ref="G48" location="'Показатели (факт)'!$G$48" tooltip="Кликните по гиперссылке, чтобы перейти на сайт организации или отредактировать её" display="http://adm-severouralsk.ru/in/md/org?act=reports_list&amp;cun=620466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4:I73"/>
  <sheetViews>
    <sheetView showGridLines="0" workbookViewId="0" topLeftCell="C4">
      <selection activeCell="E30" sqref="E30"/>
    </sheetView>
  </sheetViews>
  <sheetFormatPr defaultColWidth="10.57421875" defaultRowHeight="11.25"/>
  <cols>
    <col min="1" max="1" width="9.140625" style="58" hidden="1" customWidth="1"/>
    <col min="2" max="2" width="9.140625" style="59" hidden="1" customWidth="1"/>
    <col min="3" max="3" width="3.7109375" style="3" customWidth="1"/>
    <col min="4" max="4" width="7.7109375" style="3" customWidth="1"/>
    <col min="5" max="5" width="54.57421875" style="3" customWidth="1"/>
    <col min="6" max="6" width="16.00390625" style="3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3" customHeight="1">
      <c r="C4" s="4"/>
      <c r="D4" s="4"/>
      <c r="E4" s="4"/>
      <c r="F4" s="4"/>
      <c r="G4" s="60"/>
    </row>
    <row r="5" spans="3:7" ht="41.25" customHeight="1">
      <c r="C5" s="4"/>
      <c r="D5" s="6" t="s">
        <v>101</v>
      </c>
      <c r="E5" s="6"/>
      <c r="F5" s="6"/>
      <c r="G5" s="6"/>
    </row>
    <row r="6" spans="3:7" ht="12.75" customHeight="1">
      <c r="C6" s="4"/>
      <c r="D6" s="7" t="str">
        <f>IF(org=0,"Не определено",org)</f>
        <v>Муниципальное унитарное предприятие "Комэнергоресурс", г.Североуральск</v>
      </c>
      <c r="E6" s="7"/>
      <c r="F6" s="7"/>
      <c r="G6" s="7"/>
    </row>
    <row r="7" spans="3:7" ht="3" customHeight="1">
      <c r="C7" s="4"/>
      <c r="D7" s="4"/>
      <c r="E7" s="8"/>
      <c r="F7" s="8"/>
      <c r="G7" s="9"/>
    </row>
    <row r="8" spans="4:8" ht="23.25" thickBot="1">
      <c r="D8" s="51" t="s">
        <v>1</v>
      </c>
      <c r="E8" s="52" t="s">
        <v>2</v>
      </c>
      <c r="F8" s="53" t="s">
        <v>3</v>
      </c>
      <c r="G8" s="53" t="s">
        <v>4</v>
      </c>
      <c r="H8" s="61"/>
    </row>
    <row r="9" spans="4:8" ht="12" thickTop="1">
      <c r="D9" s="62" t="s">
        <v>5</v>
      </c>
      <c r="E9" s="62" t="s">
        <v>6</v>
      </c>
      <c r="F9" s="62" t="s">
        <v>7</v>
      </c>
      <c r="G9" s="62" t="s">
        <v>8</v>
      </c>
      <c r="H9" s="63"/>
    </row>
    <row r="10" spans="4:8" ht="22.5">
      <c r="D10" s="64" t="s">
        <v>5</v>
      </c>
      <c r="E10" s="65" t="s">
        <v>9</v>
      </c>
      <c r="F10" s="17" t="s">
        <v>10</v>
      </c>
      <c r="G10" s="66">
        <f>SUM(G11:G13)</f>
        <v>11877.441</v>
      </c>
      <c r="H10" s="61"/>
    </row>
    <row r="11" spans="4:8" ht="11.25" hidden="1">
      <c r="D11" s="64" t="s">
        <v>11</v>
      </c>
      <c r="E11" s="67"/>
      <c r="F11" s="67"/>
      <c r="G11" s="67"/>
      <c r="H11" s="61"/>
    </row>
    <row r="12" spans="3:8" ht="22.5">
      <c r="C12" s="21" t="s">
        <v>12</v>
      </c>
      <c r="D12" s="15" t="s">
        <v>13</v>
      </c>
      <c r="E12" s="22" t="s">
        <v>126</v>
      </c>
      <c r="F12" s="17" t="s">
        <v>10</v>
      </c>
      <c r="G12" s="68">
        <v>11877.441</v>
      </c>
      <c r="H12" s="24"/>
    </row>
    <row r="13" spans="1:8" s="33" customFormat="1" ht="15" customHeight="1">
      <c r="A13" s="69"/>
      <c r="B13" s="70"/>
      <c r="C13" s="27"/>
      <c r="D13" s="71"/>
      <c r="E13" s="72" t="s">
        <v>15</v>
      </c>
      <c r="F13" s="73"/>
      <c r="G13" s="74"/>
      <c r="H13" s="75"/>
    </row>
    <row r="14" spans="4:8" ht="22.5">
      <c r="D14" s="64" t="s">
        <v>6</v>
      </c>
      <c r="E14" s="65" t="s">
        <v>16</v>
      </c>
      <c r="F14" s="17" t="s">
        <v>10</v>
      </c>
      <c r="G14" s="66">
        <f>SUM(G15:G16)+G24+SUM(G27:G35)+G38+G41+G43</f>
        <v>13081.7242478</v>
      </c>
      <c r="H14" s="61"/>
    </row>
    <row r="15" spans="4:8" ht="22.5">
      <c r="D15" s="64" t="s">
        <v>17</v>
      </c>
      <c r="E15" s="34" t="s">
        <v>127</v>
      </c>
      <c r="F15" s="17" t="s">
        <v>10</v>
      </c>
      <c r="G15" s="76">
        <v>0</v>
      </c>
      <c r="H15" s="77"/>
    </row>
    <row r="16" spans="4:8" ht="15" customHeight="1">
      <c r="D16" s="64" t="s">
        <v>19</v>
      </c>
      <c r="E16" s="34" t="s">
        <v>128</v>
      </c>
      <c r="F16" s="17" t="s">
        <v>10</v>
      </c>
      <c r="G16" s="66">
        <f>SUMIF(flagSum_List02_2,"p",G17:G23)</f>
        <v>7294.0748478</v>
      </c>
      <c r="H16" s="61"/>
    </row>
    <row r="17" spans="1:8" ht="11.25" hidden="1">
      <c r="A17" s="58" t="s">
        <v>129</v>
      </c>
      <c r="D17" s="78" t="str">
        <f>A17</f>
        <v>2.2.0</v>
      </c>
      <c r="E17" s="67"/>
      <c r="F17" s="67"/>
      <c r="G17" s="67"/>
      <c r="H17" s="61"/>
    </row>
    <row r="18" spans="1:8" ht="15" customHeight="1">
      <c r="A18" s="79" t="s">
        <v>21</v>
      </c>
      <c r="C18" s="21" t="s">
        <v>12</v>
      </c>
      <c r="D18" s="15" t="str">
        <f>A18</f>
        <v>2.2.1</v>
      </c>
      <c r="E18" s="80" t="s">
        <v>130</v>
      </c>
      <c r="F18" s="17" t="s">
        <v>55</v>
      </c>
      <c r="G18" s="67">
        <f>G19*G20+G21</f>
        <v>7294.0748478</v>
      </c>
      <c r="H18" s="81" t="s">
        <v>131</v>
      </c>
    </row>
    <row r="19" spans="1:9" ht="15">
      <c r="A19" s="79"/>
      <c r="C19" s="82"/>
      <c r="D19" s="78" t="str">
        <f>A18&amp;".1"</f>
        <v>2.2.1.1</v>
      </c>
      <c r="E19" s="83" t="s">
        <v>132</v>
      </c>
      <c r="F19" s="84" t="s">
        <v>81</v>
      </c>
      <c r="G19" s="76">
        <v>2088.138</v>
      </c>
      <c r="H19" s="24"/>
      <c r="I19" s="85"/>
    </row>
    <row r="20" spans="1:9" ht="15">
      <c r="A20" s="79"/>
      <c r="C20" s="82"/>
      <c r="D20" s="78" t="str">
        <f>A18&amp;".2"</f>
        <v>2.2.1.2</v>
      </c>
      <c r="E20" s="83" t="s">
        <v>133</v>
      </c>
      <c r="F20" s="17" t="s">
        <v>10</v>
      </c>
      <c r="G20" s="76">
        <v>3.4931</v>
      </c>
      <c r="H20" s="24"/>
      <c r="I20" s="85"/>
    </row>
    <row r="21" spans="1:9" ht="15" customHeight="1">
      <c r="A21" s="79"/>
      <c r="C21" s="82"/>
      <c r="D21" s="78" t="str">
        <f>A18&amp;".3"</f>
        <v>2.2.1.3</v>
      </c>
      <c r="E21" s="83" t="s">
        <v>134</v>
      </c>
      <c r="F21" s="17" t="s">
        <v>10</v>
      </c>
      <c r="G21" s="76">
        <v>0</v>
      </c>
      <c r="H21" s="77"/>
      <c r="I21" s="85"/>
    </row>
    <row r="22" spans="1:9" ht="22.5">
      <c r="A22" s="79"/>
      <c r="C22" s="82"/>
      <c r="D22" s="78" t="str">
        <f>A18&amp;".4"</f>
        <v>2.2.1.4</v>
      </c>
      <c r="E22" s="83" t="s">
        <v>135</v>
      </c>
      <c r="F22" s="17" t="s">
        <v>55</v>
      </c>
      <c r="G22" s="86" t="s">
        <v>136</v>
      </c>
      <c r="H22" s="24"/>
      <c r="I22" s="85"/>
    </row>
    <row r="23" spans="4:8" ht="15" customHeight="1">
      <c r="D23" s="71"/>
      <c r="E23" s="87" t="s">
        <v>137</v>
      </c>
      <c r="F23" s="73"/>
      <c r="G23" s="74"/>
      <c r="H23" s="61"/>
    </row>
    <row r="24" spans="4:8" ht="22.5">
      <c r="D24" s="64" t="s">
        <v>27</v>
      </c>
      <c r="E24" s="34" t="s">
        <v>20</v>
      </c>
      <c r="F24" s="17" t="s">
        <v>10</v>
      </c>
      <c r="G24" s="76">
        <v>966.9</v>
      </c>
      <c r="H24" s="77"/>
    </row>
    <row r="25" spans="4:8" ht="22.5">
      <c r="D25" s="64" t="s">
        <v>138</v>
      </c>
      <c r="E25" s="36" t="s">
        <v>22</v>
      </c>
      <c r="F25" s="17" t="s">
        <v>23</v>
      </c>
      <c r="G25" s="76">
        <v>3.84</v>
      </c>
      <c r="H25" s="61"/>
    </row>
    <row r="26" spans="4:8" ht="15" customHeight="1">
      <c r="D26" s="64" t="s">
        <v>139</v>
      </c>
      <c r="E26" s="36" t="s">
        <v>140</v>
      </c>
      <c r="F26" s="17" t="s">
        <v>26</v>
      </c>
      <c r="G26" s="88">
        <v>251.8</v>
      </c>
      <c r="H26" s="61"/>
    </row>
    <row r="27" spans="4:8" ht="22.5">
      <c r="D27" s="64" t="s">
        <v>29</v>
      </c>
      <c r="E27" s="34" t="s">
        <v>141</v>
      </c>
      <c r="F27" s="17" t="s">
        <v>10</v>
      </c>
      <c r="G27" s="76">
        <v>648.06</v>
      </c>
      <c r="H27" s="61"/>
    </row>
    <row r="28" spans="4:8" ht="22.5">
      <c r="D28" s="64" t="s">
        <v>31</v>
      </c>
      <c r="E28" s="34" t="s">
        <v>28</v>
      </c>
      <c r="F28" s="17" t="s">
        <v>10</v>
      </c>
      <c r="G28" s="76">
        <v>0</v>
      </c>
      <c r="H28" s="61"/>
    </row>
    <row r="29" spans="4:8" ht="22.5">
      <c r="D29" s="64" t="s">
        <v>33</v>
      </c>
      <c r="E29" s="34" t="s">
        <v>30</v>
      </c>
      <c r="F29" s="17" t="s">
        <v>10</v>
      </c>
      <c r="G29" s="76">
        <v>1669.7</v>
      </c>
      <c r="H29" s="61"/>
    </row>
    <row r="30" spans="4:8" ht="22.5">
      <c r="D30" s="64" t="s">
        <v>35</v>
      </c>
      <c r="E30" s="34" t="s">
        <v>32</v>
      </c>
      <c r="F30" s="17" t="s">
        <v>10</v>
      </c>
      <c r="G30" s="76">
        <f>G29*0.302</f>
        <v>504.2494</v>
      </c>
      <c r="H30" s="61"/>
    </row>
    <row r="31" spans="4:8" ht="22.5">
      <c r="D31" s="64" t="s">
        <v>37</v>
      </c>
      <c r="E31" s="34" t="s">
        <v>34</v>
      </c>
      <c r="F31" s="17" t="s">
        <v>10</v>
      </c>
      <c r="G31" s="76">
        <v>0</v>
      </c>
      <c r="H31" s="77"/>
    </row>
    <row r="32" spans="4:8" ht="22.5">
      <c r="D32" s="64" t="s">
        <v>39</v>
      </c>
      <c r="E32" s="34" t="s">
        <v>36</v>
      </c>
      <c r="F32" s="17" t="s">
        <v>10</v>
      </c>
      <c r="G32" s="76">
        <v>0</v>
      </c>
      <c r="H32" s="77"/>
    </row>
    <row r="33" spans="4:8" ht="22.5">
      <c r="D33" s="64" t="s">
        <v>41</v>
      </c>
      <c r="E33" s="34" t="s">
        <v>38</v>
      </c>
      <c r="F33" s="17" t="s">
        <v>10</v>
      </c>
      <c r="G33" s="76">
        <v>0</v>
      </c>
      <c r="H33" s="77"/>
    </row>
    <row r="34" spans="4:8" ht="22.5">
      <c r="D34" s="64" t="s">
        <v>47</v>
      </c>
      <c r="E34" s="34" t="s">
        <v>40</v>
      </c>
      <c r="F34" s="17" t="s">
        <v>10</v>
      </c>
      <c r="G34" s="76">
        <v>0</v>
      </c>
      <c r="H34" s="77"/>
    </row>
    <row r="35" spans="4:8" ht="22.5">
      <c r="D35" s="64" t="s">
        <v>51</v>
      </c>
      <c r="E35" s="34" t="s">
        <v>42</v>
      </c>
      <c r="F35" s="17" t="s">
        <v>10</v>
      </c>
      <c r="G35" s="76">
        <v>378</v>
      </c>
      <c r="H35" s="61"/>
    </row>
    <row r="36" spans="4:8" ht="15" customHeight="1">
      <c r="D36" s="64" t="s">
        <v>53</v>
      </c>
      <c r="E36" s="36" t="s">
        <v>44</v>
      </c>
      <c r="F36" s="17" t="s">
        <v>10</v>
      </c>
      <c r="G36" s="76">
        <v>0</v>
      </c>
      <c r="H36" s="77"/>
    </row>
    <row r="37" spans="4:8" ht="15" customHeight="1">
      <c r="D37" s="64" t="s">
        <v>142</v>
      </c>
      <c r="E37" s="36" t="s">
        <v>46</v>
      </c>
      <c r="F37" s="17" t="s">
        <v>10</v>
      </c>
      <c r="G37" s="76">
        <v>0</v>
      </c>
      <c r="H37" s="77"/>
    </row>
    <row r="38" spans="4:8" ht="22.5">
      <c r="D38" s="64" t="s">
        <v>57</v>
      </c>
      <c r="E38" s="34" t="s">
        <v>48</v>
      </c>
      <c r="F38" s="17" t="s">
        <v>10</v>
      </c>
      <c r="G38" s="76">
        <v>444.15</v>
      </c>
      <c r="H38" s="61"/>
    </row>
    <row r="39" spans="4:8" ht="15" customHeight="1">
      <c r="D39" s="64" t="s">
        <v>59</v>
      </c>
      <c r="E39" s="36" t="s">
        <v>44</v>
      </c>
      <c r="F39" s="17" t="s">
        <v>10</v>
      </c>
      <c r="G39" s="76">
        <v>0</v>
      </c>
      <c r="H39" s="77"/>
    </row>
    <row r="40" spans="4:8" ht="15" customHeight="1">
      <c r="D40" s="64" t="s">
        <v>143</v>
      </c>
      <c r="E40" s="36" t="s">
        <v>46</v>
      </c>
      <c r="F40" s="17" t="s">
        <v>10</v>
      </c>
      <c r="G40" s="76">
        <v>0</v>
      </c>
      <c r="H40" s="77"/>
    </row>
    <row r="41" spans="4:8" ht="22.5">
      <c r="D41" s="64" t="s">
        <v>60</v>
      </c>
      <c r="E41" s="34" t="s">
        <v>52</v>
      </c>
      <c r="F41" s="17" t="s">
        <v>10</v>
      </c>
      <c r="G41" s="76">
        <v>1176.59</v>
      </c>
      <c r="H41" s="77"/>
    </row>
    <row r="42" spans="4:8" ht="45">
      <c r="D42" s="64" t="s">
        <v>144</v>
      </c>
      <c r="E42" s="36" t="s">
        <v>54</v>
      </c>
      <c r="F42" s="17" t="s">
        <v>55</v>
      </c>
      <c r="G42" s="38" t="s">
        <v>56</v>
      </c>
      <c r="H42" s="77"/>
    </row>
    <row r="43" spans="4:8" ht="33.75">
      <c r="D43" s="64" t="s">
        <v>145</v>
      </c>
      <c r="E43" s="34" t="s">
        <v>146</v>
      </c>
      <c r="F43" s="17" t="s">
        <v>10</v>
      </c>
      <c r="G43" s="66">
        <f>SUM(G44:G45)</f>
        <v>0</v>
      </c>
      <c r="H43" s="77"/>
    </row>
    <row r="44" spans="4:8" ht="11.25" hidden="1">
      <c r="D44" s="64" t="s">
        <v>147</v>
      </c>
      <c r="E44" s="67"/>
      <c r="F44" s="67"/>
      <c r="G44" s="67"/>
      <c r="H44" s="61"/>
    </row>
    <row r="45" spans="4:8" ht="15" customHeight="1">
      <c r="D45" s="71"/>
      <c r="E45" s="87" t="s">
        <v>63</v>
      </c>
      <c r="F45" s="73"/>
      <c r="G45" s="74"/>
      <c r="H45" s="61"/>
    </row>
    <row r="46" spans="4:8" ht="22.5">
      <c r="D46" s="64" t="s">
        <v>7</v>
      </c>
      <c r="E46" s="65" t="s">
        <v>148</v>
      </c>
      <c r="F46" s="17" t="s">
        <v>10</v>
      </c>
      <c r="G46" s="76">
        <f>List02_p1-List02_p3</f>
        <v>-1204.2832478</v>
      </c>
      <c r="H46" s="77"/>
    </row>
    <row r="47" spans="4:8" ht="22.5">
      <c r="D47" s="64" t="s">
        <v>8</v>
      </c>
      <c r="E47" s="65" t="s">
        <v>64</v>
      </c>
      <c r="F47" s="17" t="s">
        <v>10</v>
      </c>
      <c r="G47" s="76">
        <v>0</v>
      </c>
      <c r="H47" s="61"/>
    </row>
    <row r="48" spans="4:8" ht="33.75">
      <c r="D48" s="64" t="s">
        <v>68</v>
      </c>
      <c r="E48" s="34" t="s">
        <v>149</v>
      </c>
      <c r="F48" s="17" t="s">
        <v>10</v>
      </c>
      <c r="G48" s="76">
        <v>0</v>
      </c>
      <c r="H48" s="61"/>
    </row>
    <row r="49" spans="4:8" ht="33.75">
      <c r="D49" s="64" t="s">
        <v>72</v>
      </c>
      <c r="E49" s="65" t="s">
        <v>150</v>
      </c>
      <c r="F49" s="17" t="s">
        <v>10</v>
      </c>
      <c r="G49" s="76">
        <v>0</v>
      </c>
      <c r="H49" s="61"/>
    </row>
    <row r="50" spans="4:8" ht="15" customHeight="1">
      <c r="D50" s="64" t="s">
        <v>151</v>
      </c>
      <c r="E50" s="34" t="s">
        <v>152</v>
      </c>
      <c r="F50" s="17" t="s">
        <v>10</v>
      </c>
      <c r="G50" s="76">
        <v>0</v>
      </c>
      <c r="H50" s="61"/>
    </row>
    <row r="51" spans="4:8" ht="15" customHeight="1">
      <c r="D51" s="64" t="s">
        <v>74</v>
      </c>
      <c r="E51" s="65" t="s">
        <v>71</v>
      </c>
      <c r="F51" s="17" t="s">
        <v>10</v>
      </c>
      <c r="G51" s="76">
        <v>0</v>
      </c>
      <c r="H51" s="61"/>
    </row>
    <row r="52" spans="4:8" ht="45">
      <c r="D52" s="64" t="s">
        <v>76</v>
      </c>
      <c r="E52" s="65" t="s">
        <v>153</v>
      </c>
      <c r="F52" s="17" t="s">
        <v>55</v>
      </c>
      <c r="G52" s="40" t="s">
        <v>78</v>
      </c>
      <c r="H52" s="77"/>
    </row>
    <row r="53" spans="4:8" ht="45">
      <c r="D53" s="64" t="s">
        <v>79</v>
      </c>
      <c r="E53" s="65" t="s">
        <v>154</v>
      </c>
      <c r="F53" s="17" t="s">
        <v>155</v>
      </c>
      <c r="G53" s="68">
        <v>51.03</v>
      </c>
      <c r="H53" s="77"/>
    </row>
    <row r="54" spans="4:8" ht="11.25" hidden="1">
      <c r="D54" s="64" t="s">
        <v>156</v>
      </c>
      <c r="E54" s="67"/>
      <c r="F54" s="67"/>
      <c r="G54" s="67"/>
      <c r="H54" s="61"/>
    </row>
    <row r="55" spans="4:8" ht="15" customHeight="1">
      <c r="D55" s="71"/>
      <c r="E55" s="72" t="s">
        <v>157</v>
      </c>
      <c r="F55" s="73"/>
      <c r="G55" s="74"/>
      <c r="H55" s="61"/>
    </row>
    <row r="56" spans="4:8" ht="22.5">
      <c r="D56" s="64" t="s">
        <v>82</v>
      </c>
      <c r="E56" s="65" t="s">
        <v>158</v>
      </c>
      <c r="F56" s="17" t="s">
        <v>155</v>
      </c>
      <c r="G56" s="76">
        <v>0</v>
      </c>
      <c r="H56" s="77"/>
    </row>
    <row r="57" spans="4:8" ht="33.75">
      <c r="D57" s="64" t="s">
        <v>84</v>
      </c>
      <c r="E57" s="65" t="s">
        <v>159</v>
      </c>
      <c r="F57" s="17" t="s">
        <v>160</v>
      </c>
      <c r="G57" s="88">
        <v>15.194</v>
      </c>
      <c r="H57" s="77"/>
    </row>
    <row r="58" spans="4:8" ht="33.75">
      <c r="D58" s="64" t="s">
        <v>86</v>
      </c>
      <c r="E58" s="65" t="s">
        <v>161</v>
      </c>
      <c r="F58" s="17" t="s">
        <v>160</v>
      </c>
      <c r="G58" s="88">
        <v>0</v>
      </c>
      <c r="H58" s="77"/>
    </row>
    <row r="59" spans="4:8" ht="33.75">
      <c r="D59" s="64" t="s">
        <v>89</v>
      </c>
      <c r="E59" s="65" t="s">
        <v>162</v>
      </c>
      <c r="F59" s="17" t="s">
        <v>160</v>
      </c>
      <c r="G59" s="89">
        <f>SUM(G60:G61)</f>
        <v>11.83</v>
      </c>
      <c r="H59" s="77"/>
    </row>
    <row r="60" spans="4:8" ht="15" customHeight="1">
      <c r="D60" s="64" t="s">
        <v>163</v>
      </c>
      <c r="E60" s="34" t="s">
        <v>164</v>
      </c>
      <c r="F60" s="17" t="s">
        <v>160</v>
      </c>
      <c r="G60" s="88">
        <v>2.736</v>
      </c>
      <c r="H60" s="77"/>
    </row>
    <row r="61" spans="4:8" ht="22.5">
      <c r="D61" s="64" t="s">
        <v>165</v>
      </c>
      <c r="E61" s="34" t="s">
        <v>166</v>
      </c>
      <c r="F61" s="17" t="s">
        <v>160</v>
      </c>
      <c r="G61" s="88">
        <v>9.094</v>
      </c>
      <c r="H61" s="77"/>
    </row>
    <row r="62" spans="4:8" ht="33.75">
      <c r="D62" s="64" t="s">
        <v>91</v>
      </c>
      <c r="E62" s="65" t="s">
        <v>167</v>
      </c>
      <c r="F62" s="17" t="s">
        <v>168</v>
      </c>
      <c r="G62" s="76">
        <v>0</v>
      </c>
      <c r="H62" s="77"/>
    </row>
    <row r="63" spans="4:8" ht="15" customHeight="1">
      <c r="D63" s="64" t="s">
        <v>117</v>
      </c>
      <c r="E63" s="65" t="s">
        <v>169</v>
      </c>
      <c r="F63" s="17" t="s">
        <v>160</v>
      </c>
      <c r="G63" s="88">
        <v>2.349</v>
      </c>
      <c r="H63" s="77"/>
    </row>
    <row r="64" spans="4:8" ht="22.5">
      <c r="D64" s="64" t="s">
        <v>121</v>
      </c>
      <c r="E64" s="65" t="s">
        <v>87</v>
      </c>
      <c r="F64" s="17" t="s">
        <v>88</v>
      </c>
      <c r="G64" s="76">
        <v>8</v>
      </c>
      <c r="H64" s="61"/>
    </row>
    <row r="65" spans="4:8" ht="22.5">
      <c r="D65" s="64" t="s">
        <v>125</v>
      </c>
      <c r="E65" s="65" t="s">
        <v>170</v>
      </c>
      <c r="F65" s="17" t="s">
        <v>88</v>
      </c>
      <c r="G65" s="76">
        <v>0</v>
      </c>
      <c r="H65" s="77"/>
    </row>
    <row r="66" spans="4:8" ht="45">
      <c r="D66" s="64" t="s">
        <v>171</v>
      </c>
      <c r="E66" s="65" t="s">
        <v>172</v>
      </c>
      <c r="F66" s="17" t="s">
        <v>173</v>
      </c>
      <c r="G66" s="90">
        <v>150.75</v>
      </c>
      <c r="H66" s="77"/>
    </row>
    <row r="67" spans="4:8" ht="11.25" hidden="1">
      <c r="D67" s="64" t="s">
        <v>174</v>
      </c>
      <c r="E67" s="67"/>
      <c r="F67" s="67"/>
      <c r="G67" s="67"/>
      <c r="H67" s="61"/>
    </row>
    <row r="68" spans="4:8" ht="15" customHeight="1">
      <c r="D68" s="71"/>
      <c r="E68" s="72" t="s">
        <v>157</v>
      </c>
      <c r="F68" s="73"/>
      <c r="G68" s="74"/>
      <c r="H68" s="77"/>
    </row>
    <row r="69" spans="4:8" ht="45">
      <c r="D69" s="64" t="s">
        <v>175</v>
      </c>
      <c r="E69" s="65" t="s">
        <v>176</v>
      </c>
      <c r="F69" s="17" t="s">
        <v>177</v>
      </c>
      <c r="G69" s="76">
        <f>G26/11830</f>
        <v>0.02128486897717667</v>
      </c>
      <c r="H69" s="77"/>
    </row>
    <row r="70" spans="4:8" ht="45">
      <c r="D70" s="64" t="s">
        <v>178</v>
      </c>
      <c r="E70" s="65" t="s">
        <v>179</v>
      </c>
      <c r="F70" s="17" t="s">
        <v>180</v>
      </c>
      <c r="G70" s="76">
        <v>1.169</v>
      </c>
      <c r="H70" s="77"/>
    </row>
    <row r="71" spans="4:8" ht="15" customHeight="1">
      <c r="D71" s="64" t="s">
        <v>181</v>
      </c>
      <c r="E71" s="65" t="s">
        <v>93</v>
      </c>
      <c r="F71" s="17" t="s">
        <v>55</v>
      </c>
      <c r="G71" s="91" t="s">
        <v>94</v>
      </c>
      <c r="H71" s="61"/>
    </row>
    <row r="72" ht="3" customHeight="1">
      <c r="H72" s="63"/>
    </row>
    <row r="73" spans="4:7" ht="15" customHeight="1">
      <c r="D73" s="47" t="s">
        <v>95</v>
      </c>
      <c r="E73" s="92" t="s">
        <v>96</v>
      </c>
      <c r="F73" s="92"/>
      <c r="G73" s="92"/>
    </row>
  </sheetData>
  <sheetProtection password="FA9C" sheet="1" objects="1" scenarios="1" formatColumns="0" formatRows="0"/>
  <mergeCells count="4">
    <mergeCell ref="E73:G73"/>
    <mergeCell ref="D5:G5"/>
    <mergeCell ref="D6:G6"/>
    <mergeCell ref="A18:A22"/>
  </mergeCells>
  <dataValidations count="7">
    <dataValidation type="decimal" allowBlank="1" showErrorMessage="1" errorTitle="Ошибка" error="Допускается ввод только неотрицательных чисел!" sqref="G69:G70 G56:G58 G60:G66 G53 G15 G24:G41 G47:G48 G51 G12 G19:G21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52">
      <formula1>900</formula1>
    </dataValidation>
    <dataValidation type="decimal" allowBlank="1" showErrorMessage="1" errorTitle="Ошибка" error="Допускается ввод только действительных чисел!" sqref="G4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71 E12 F19">
      <formula1>900</formula1>
    </dataValidation>
    <dataValidation type="decimal" allowBlank="1" showErrorMessage="1" errorTitle="Ошибка" error="Допускается ввод только действительных чисел!" sqref="G49:G50">
      <formula1>-99999999999999900000000000000000000000</formula1>
      <formula2>9.99999999999999E+37</formula2>
    </dataValidation>
    <dataValidation type="list" allowBlank="1" showInputMessage="1" showErrorMessage="1" prompt="Выберите значение из списка" errorTitle="Ошибка" error="Выберите значение из списка" sqref="G22">
      <formula1>kind_of_purchase_method</formula1>
    </dataValidation>
    <dataValidation type="list" allowBlank="1" showInputMessage="1" showErrorMessage="1" prompt="Выберите значение из списка" errorTitle="Ошибка" error="Выберите значение из списка" sqref="E18">
      <formula1>kind_of_fuels</formula1>
    </dataValidation>
  </dataValidations>
  <hyperlinks>
    <hyperlink ref="G52" location="'Показатели (факт)'!$G$52" tooltip="Кликните по гиперссылке, чтобы перейти на сайт организации или отредактировать её" display="http://adm-severouralsk.ru/in/md/org?act=reports_list&amp;cun=620466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3">
    <tabColor indexed="31"/>
    <pageSetUpPr fitToPage="1"/>
  </sheetPr>
  <dimension ref="A4:H66"/>
  <sheetViews>
    <sheetView showGridLines="0" workbookViewId="0" topLeftCell="C27">
      <selection activeCell="I40" sqref="I40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421875" style="3" customWidth="1"/>
    <col min="6" max="6" width="15.28125" style="3" bestFit="1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12" customHeight="1">
      <c r="C4" s="4"/>
      <c r="D4" s="4"/>
      <c r="E4" s="4"/>
      <c r="F4" s="4"/>
      <c r="G4" s="5" t="s">
        <v>102</v>
      </c>
    </row>
    <row r="5" spans="3:7" ht="41.25" customHeight="1">
      <c r="C5" s="4"/>
      <c r="D5" s="6" t="s">
        <v>101</v>
      </c>
      <c r="E5" s="6"/>
      <c r="F5" s="6"/>
      <c r="G5" s="6"/>
    </row>
    <row r="6" spans="3:7" ht="12.75" customHeight="1">
      <c r="C6" s="4"/>
      <c r="D6" s="7" t="str">
        <f>IF(org=0,"Не определено",org)</f>
        <v>Муниципальное унитарное предприятие "Комэнергоресурс", г.Североуральск</v>
      </c>
      <c r="E6" s="7"/>
      <c r="F6" s="7"/>
      <c r="G6" s="7"/>
    </row>
    <row r="7" spans="3:7" ht="3" customHeight="1">
      <c r="C7" s="4"/>
      <c r="D7" s="4"/>
      <c r="E7" s="8"/>
      <c r="F7" s="8"/>
      <c r="G7" s="9"/>
    </row>
    <row r="8" spans="4:8" ht="23.25" thickBot="1">
      <c r="D8" s="51" t="s">
        <v>1</v>
      </c>
      <c r="E8" s="52" t="s">
        <v>2</v>
      </c>
      <c r="F8" s="53" t="s">
        <v>3</v>
      </c>
      <c r="G8" s="52" t="s">
        <v>4</v>
      </c>
      <c r="H8" s="54"/>
    </row>
    <row r="9" spans="4:8" ht="12" thickTop="1">
      <c r="D9" s="55" t="s">
        <v>5</v>
      </c>
      <c r="E9" s="55" t="s">
        <v>6</v>
      </c>
      <c r="F9" s="55" t="s">
        <v>7</v>
      </c>
      <c r="G9" s="55" t="s">
        <v>8</v>
      </c>
      <c r="H9" s="14"/>
    </row>
    <row r="10" spans="4:8" ht="22.5">
      <c r="D10" s="15" t="s">
        <v>5</v>
      </c>
      <c r="E10" s="16" t="s">
        <v>9</v>
      </c>
      <c r="F10" s="17" t="s">
        <v>10</v>
      </c>
      <c r="G10" s="18">
        <f>SUM(G11:G13)</f>
        <v>102096.17754</v>
      </c>
      <c r="H10" s="12"/>
    </row>
    <row r="11" spans="4:8" ht="11.25" hidden="1">
      <c r="D11" s="15" t="s">
        <v>11</v>
      </c>
      <c r="E11" s="19"/>
      <c r="F11" s="19"/>
      <c r="G11" s="20"/>
      <c r="H11" s="12"/>
    </row>
    <row r="12" spans="3:8" ht="15">
      <c r="C12" s="21" t="s">
        <v>12</v>
      </c>
      <c r="D12" s="15" t="s">
        <v>13</v>
      </c>
      <c r="E12" s="22" t="s">
        <v>103</v>
      </c>
      <c r="F12" s="17" t="s">
        <v>10</v>
      </c>
      <c r="G12" s="23">
        <f>8064.469*12.66</f>
        <v>102096.17754</v>
      </c>
      <c r="H12" s="24"/>
    </row>
    <row r="13" spans="1:8" s="33" customFormat="1" ht="15" customHeight="1">
      <c r="A13" s="25"/>
      <c r="B13" s="26"/>
      <c r="C13" s="27"/>
      <c r="D13" s="28"/>
      <c r="E13" s="29" t="s">
        <v>15</v>
      </c>
      <c r="F13" s="30"/>
      <c r="G13" s="31"/>
      <c r="H13" s="32"/>
    </row>
    <row r="14" spans="4:8" ht="22.5">
      <c r="D14" s="15" t="s">
        <v>6</v>
      </c>
      <c r="E14" s="16" t="s">
        <v>16</v>
      </c>
      <c r="F14" s="17" t="s">
        <v>10</v>
      </c>
      <c r="G14" s="18">
        <f>SUM(G15:G16)+SUM(G19:G26)+G29+G32+G34+G36</f>
        <v>119250</v>
      </c>
      <c r="H14" s="12"/>
    </row>
    <row r="15" spans="4:8" ht="22.5">
      <c r="D15" s="15" t="s">
        <v>17</v>
      </c>
      <c r="E15" s="34" t="s">
        <v>104</v>
      </c>
      <c r="F15" s="17" t="s">
        <v>10</v>
      </c>
      <c r="G15" s="23">
        <v>38751</v>
      </c>
      <c r="H15" s="35"/>
    </row>
    <row r="16" spans="4:8" ht="22.5">
      <c r="D16" s="15" t="s">
        <v>19</v>
      </c>
      <c r="E16" s="34" t="s">
        <v>20</v>
      </c>
      <c r="F16" s="17" t="s">
        <v>10</v>
      </c>
      <c r="G16" s="23">
        <v>41917</v>
      </c>
      <c r="H16" s="35"/>
    </row>
    <row r="17" spans="4:8" ht="22.5">
      <c r="D17" s="15" t="s">
        <v>21</v>
      </c>
      <c r="E17" s="36" t="s">
        <v>22</v>
      </c>
      <c r="F17" s="17" t="s">
        <v>23</v>
      </c>
      <c r="G17" s="23">
        <v>3.84</v>
      </c>
      <c r="H17" s="12"/>
    </row>
    <row r="18" spans="4:8" ht="15" customHeight="1">
      <c r="D18" s="15" t="s">
        <v>24</v>
      </c>
      <c r="E18" s="36" t="s">
        <v>105</v>
      </c>
      <c r="F18" s="17" t="s">
        <v>26</v>
      </c>
      <c r="G18" s="37">
        <v>10916</v>
      </c>
      <c r="H18" s="12"/>
    </row>
    <row r="19" spans="4:8" ht="22.5">
      <c r="D19" s="15" t="s">
        <v>27</v>
      </c>
      <c r="E19" s="34" t="s">
        <v>28</v>
      </c>
      <c r="F19" s="17" t="s">
        <v>10</v>
      </c>
      <c r="G19" s="23">
        <v>805</v>
      </c>
      <c r="H19" s="12"/>
    </row>
    <row r="20" spans="4:8" ht="22.5">
      <c r="D20" s="15" t="s">
        <v>29</v>
      </c>
      <c r="E20" s="34" t="s">
        <v>30</v>
      </c>
      <c r="F20" s="17" t="s">
        <v>10</v>
      </c>
      <c r="G20" s="23">
        <v>9004</v>
      </c>
      <c r="H20" s="12"/>
    </row>
    <row r="21" spans="4:8" ht="22.5">
      <c r="D21" s="15" t="s">
        <v>31</v>
      </c>
      <c r="E21" s="34" t="s">
        <v>32</v>
      </c>
      <c r="F21" s="17" t="s">
        <v>10</v>
      </c>
      <c r="G21" s="23">
        <v>2719</v>
      </c>
      <c r="H21" s="12"/>
    </row>
    <row r="22" spans="4:8" ht="22.5">
      <c r="D22" s="15" t="s">
        <v>33</v>
      </c>
      <c r="E22" s="34" t="s">
        <v>34</v>
      </c>
      <c r="F22" s="17" t="s">
        <v>10</v>
      </c>
      <c r="G22" s="23">
        <v>0</v>
      </c>
      <c r="H22" s="35"/>
    </row>
    <row r="23" spans="4:8" ht="22.5">
      <c r="D23" s="15" t="s">
        <v>35</v>
      </c>
      <c r="E23" s="34" t="s">
        <v>36</v>
      </c>
      <c r="F23" s="17" t="s">
        <v>10</v>
      </c>
      <c r="G23" s="23">
        <v>0</v>
      </c>
      <c r="H23" s="35"/>
    </row>
    <row r="24" spans="4:8" ht="22.5">
      <c r="D24" s="15" t="s">
        <v>37</v>
      </c>
      <c r="E24" s="34" t="s">
        <v>38</v>
      </c>
      <c r="F24" s="17" t="s">
        <v>10</v>
      </c>
      <c r="G24" s="23">
        <v>3808</v>
      </c>
      <c r="H24" s="35"/>
    </row>
    <row r="25" spans="4:8" ht="22.5">
      <c r="D25" s="15" t="s">
        <v>39</v>
      </c>
      <c r="E25" s="34" t="s">
        <v>40</v>
      </c>
      <c r="F25" s="17" t="s">
        <v>10</v>
      </c>
      <c r="G25" s="23">
        <v>0</v>
      </c>
      <c r="H25" s="35"/>
    </row>
    <row r="26" spans="4:8" ht="22.5">
      <c r="D26" s="15" t="s">
        <v>41</v>
      </c>
      <c r="E26" s="34" t="s">
        <v>42</v>
      </c>
      <c r="F26" s="17" t="s">
        <v>10</v>
      </c>
      <c r="G26" s="23">
        <v>8192</v>
      </c>
      <c r="H26" s="12"/>
    </row>
    <row r="27" spans="4:8" ht="15" customHeight="1">
      <c r="D27" s="15" t="s">
        <v>43</v>
      </c>
      <c r="E27" s="36" t="s">
        <v>44</v>
      </c>
      <c r="F27" s="17" t="s">
        <v>10</v>
      </c>
      <c r="G27" s="23">
        <v>0</v>
      </c>
      <c r="H27" s="35"/>
    </row>
    <row r="28" spans="4:8" ht="15" customHeight="1">
      <c r="D28" s="15" t="s">
        <v>45</v>
      </c>
      <c r="E28" s="36" t="s">
        <v>46</v>
      </c>
      <c r="F28" s="17" t="s">
        <v>10</v>
      </c>
      <c r="G28" s="23">
        <v>0</v>
      </c>
      <c r="H28" s="35"/>
    </row>
    <row r="29" spans="4:8" ht="22.5">
      <c r="D29" s="15" t="s">
        <v>47</v>
      </c>
      <c r="E29" s="34" t="s">
        <v>48</v>
      </c>
      <c r="F29" s="17" t="s">
        <v>10</v>
      </c>
      <c r="G29" s="23">
        <v>0</v>
      </c>
      <c r="H29" s="12"/>
    </row>
    <row r="30" spans="4:8" ht="15" customHeight="1">
      <c r="D30" s="15" t="s">
        <v>49</v>
      </c>
      <c r="E30" s="36" t="s">
        <v>44</v>
      </c>
      <c r="F30" s="17" t="s">
        <v>10</v>
      </c>
      <c r="G30" s="23">
        <v>0</v>
      </c>
      <c r="H30" s="35"/>
    </row>
    <row r="31" spans="4:8" ht="15" customHeight="1">
      <c r="D31" s="15" t="s">
        <v>50</v>
      </c>
      <c r="E31" s="36" t="s">
        <v>46</v>
      </c>
      <c r="F31" s="17" t="s">
        <v>10</v>
      </c>
      <c r="G31" s="23">
        <v>0</v>
      </c>
      <c r="H31" s="35"/>
    </row>
    <row r="32" spans="4:8" ht="22.5">
      <c r="D32" s="15" t="s">
        <v>51</v>
      </c>
      <c r="E32" s="34" t="s">
        <v>52</v>
      </c>
      <c r="F32" s="17" t="s">
        <v>10</v>
      </c>
      <c r="G32" s="23">
        <v>13575</v>
      </c>
      <c r="H32" s="35"/>
    </row>
    <row r="33" spans="4:8" ht="45">
      <c r="D33" s="15" t="s">
        <v>53</v>
      </c>
      <c r="E33" s="36" t="s">
        <v>54</v>
      </c>
      <c r="F33" s="17" t="s">
        <v>55</v>
      </c>
      <c r="G33" s="38" t="s">
        <v>56</v>
      </c>
      <c r="H33" s="35"/>
    </row>
    <row r="34" spans="4:8" ht="33.75">
      <c r="D34" s="15" t="s">
        <v>57</v>
      </c>
      <c r="E34" s="34" t="s">
        <v>58</v>
      </c>
      <c r="F34" s="17" t="s">
        <v>10</v>
      </c>
      <c r="G34" s="23">
        <v>479</v>
      </c>
      <c r="H34" s="35"/>
    </row>
    <row r="35" spans="4:8" ht="45">
      <c r="D35" s="15" t="s">
        <v>59</v>
      </c>
      <c r="E35" s="36" t="s">
        <v>54</v>
      </c>
      <c r="F35" s="17" t="s">
        <v>55</v>
      </c>
      <c r="G35" s="38" t="s">
        <v>56</v>
      </c>
      <c r="H35" s="35"/>
    </row>
    <row r="36" spans="4:8" ht="67.5">
      <c r="D36" s="15" t="s">
        <v>60</v>
      </c>
      <c r="E36" s="34" t="s">
        <v>61</v>
      </c>
      <c r="F36" s="17" t="s">
        <v>10</v>
      </c>
      <c r="G36" s="18">
        <f>SUM(G37:G38)</f>
        <v>0</v>
      </c>
      <c r="H36" s="35"/>
    </row>
    <row r="37" spans="4:8" ht="11.25" hidden="1">
      <c r="D37" s="15" t="s">
        <v>62</v>
      </c>
      <c r="E37" s="19"/>
      <c r="F37" s="19"/>
      <c r="G37" s="20"/>
      <c r="H37" s="12"/>
    </row>
    <row r="38" spans="4:8" ht="15" customHeight="1">
      <c r="D38" s="28"/>
      <c r="E38" s="39" t="s">
        <v>63</v>
      </c>
      <c r="F38" s="30"/>
      <c r="G38" s="31"/>
      <c r="H38" s="12"/>
    </row>
    <row r="39" spans="4:8" ht="22.5">
      <c r="D39" s="15" t="s">
        <v>7</v>
      </c>
      <c r="E39" s="16" t="s">
        <v>64</v>
      </c>
      <c r="F39" s="17" t="s">
        <v>10</v>
      </c>
      <c r="G39" s="23">
        <v>0</v>
      </c>
      <c r="H39" s="12"/>
    </row>
    <row r="40" spans="4:8" ht="33.75">
      <c r="D40" s="15" t="s">
        <v>65</v>
      </c>
      <c r="E40" s="34" t="s">
        <v>66</v>
      </c>
      <c r="F40" s="17" t="s">
        <v>10</v>
      </c>
      <c r="G40" s="23">
        <v>0</v>
      </c>
      <c r="H40" s="12"/>
    </row>
    <row r="41" spans="4:8" ht="33.75">
      <c r="D41" s="15" t="s">
        <v>8</v>
      </c>
      <c r="E41" s="16" t="s">
        <v>67</v>
      </c>
      <c r="F41" s="17" t="s">
        <v>10</v>
      </c>
      <c r="G41" s="23">
        <v>0</v>
      </c>
      <c r="H41" s="12"/>
    </row>
    <row r="42" spans="4:8" ht="15" customHeight="1">
      <c r="D42" s="15" t="s">
        <v>68</v>
      </c>
      <c r="E42" s="34" t="s">
        <v>69</v>
      </c>
      <c r="F42" s="17" t="s">
        <v>10</v>
      </c>
      <c r="G42" s="23">
        <v>0</v>
      </c>
      <c r="H42" s="12"/>
    </row>
    <row r="43" spans="4:8" ht="15" customHeight="1">
      <c r="D43" s="15" t="s">
        <v>70</v>
      </c>
      <c r="E43" s="34" t="s">
        <v>71</v>
      </c>
      <c r="F43" s="17" t="s">
        <v>10</v>
      </c>
      <c r="G43" s="23">
        <v>0</v>
      </c>
      <c r="H43" s="12"/>
    </row>
    <row r="44" spans="4:8" ht="22.5">
      <c r="D44" s="15" t="s">
        <v>72</v>
      </c>
      <c r="E44" s="16" t="s">
        <v>75</v>
      </c>
      <c r="F44" s="17" t="s">
        <v>10</v>
      </c>
      <c r="G44" s="23">
        <f>G12-List02_p3</f>
        <v>-17153.822459999996</v>
      </c>
      <c r="H44" s="12"/>
    </row>
    <row r="45" spans="4:8" ht="45">
      <c r="D45" s="15" t="s">
        <v>74</v>
      </c>
      <c r="E45" s="16" t="s">
        <v>77</v>
      </c>
      <c r="F45" s="17" t="s">
        <v>55</v>
      </c>
      <c r="G45" s="40" t="s">
        <v>78</v>
      </c>
      <c r="H45" s="12"/>
    </row>
    <row r="46" spans="4:8" ht="15" customHeight="1">
      <c r="D46" s="15" t="s">
        <v>76</v>
      </c>
      <c r="E46" s="16" t="s">
        <v>106</v>
      </c>
      <c r="F46" s="17" t="s">
        <v>81</v>
      </c>
      <c r="G46" s="23">
        <v>1401</v>
      </c>
      <c r="H46" s="12"/>
    </row>
    <row r="47" spans="4:8" ht="15" customHeight="1">
      <c r="D47" s="15" t="s">
        <v>79</v>
      </c>
      <c r="E47" s="16" t="s">
        <v>107</v>
      </c>
      <c r="F47" s="17" t="s">
        <v>81</v>
      </c>
      <c r="G47" s="37">
        <v>12072</v>
      </c>
      <c r="H47" s="35"/>
    </row>
    <row r="48" spans="4:8" ht="15" customHeight="1">
      <c r="D48" s="15" t="s">
        <v>82</v>
      </c>
      <c r="E48" s="16" t="s">
        <v>108</v>
      </c>
      <c r="F48" s="17" t="s">
        <v>81</v>
      </c>
      <c r="G48" s="37">
        <v>1319</v>
      </c>
      <c r="H48" s="35"/>
    </row>
    <row r="49" spans="4:8" ht="15" customHeight="1">
      <c r="D49" s="15" t="s">
        <v>84</v>
      </c>
      <c r="E49" s="16" t="s">
        <v>109</v>
      </c>
      <c r="F49" s="17" t="s">
        <v>81</v>
      </c>
      <c r="G49" s="56">
        <f>SUM(G50:G51)</f>
        <v>8064.469</v>
      </c>
      <c r="H49" s="35"/>
    </row>
    <row r="50" spans="4:8" ht="15" customHeight="1">
      <c r="D50" s="15" t="s">
        <v>110</v>
      </c>
      <c r="E50" s="34" t="s">
        <v>111</v>
      </c>
      <c r="F50" s="17" t="s">
        <v>81</v>
      </c>
      <c r="G50" s="37">
        <v>8064.469</v>
      </c>
      <c r="H50" s="35"/>
    </row>
    <row r="51" spans="4:8" ht="15" customHeight="1">
      <c r="D51" s="15" t="s">
        <v>112</v>
      </c>
      <c r="E51" s="34" t="s">
        <v>113</v>
      </c>
      <c r="F51" s="17" t="s">
        <v>81</v>
      </c>
      <c r="G51" s="37">
        <v>0</v>
      </c>
      <c r="H51" s="35"/>
    </row>
    <row r="52" spans="4:8" ht="15" customHeight="1">
      <c r="D52" s="15" t="s">
        <v>86</v>
      </c>
      <c r="E52" s="16" t="s">
        <v>114</v>
      </c>
      <c r="F52" s="17" t="s">
        <v>115</v>
      </c>
      <c r="G52" s="23">
        <v>39.7</v>
      </c>
      <c r="H52" s="35"/>
    </row>
    <row r="53" spans="4:8" ht="22.5">
      <c r="D53" s="15" t="s">
        <v>89</v>
      </c>
      <c r="E53" s="16" t="s">
        <v>87</v>
      </c>
      <c r="F53" s="17" t="s">
        <v>88</v>
      </c>
      <c r="G53" s="23">
        <v>67</v>
      </c>
      <c r="H53" s="35"/>
    </row>
    <row r="54" spans="4:8" ht="15" customHeight="1">
      <c r="D54" s="15" t="s">
        <v>91</v>
      </c>
      <c r="E54" s="16" t="s">
        <v>116</v>
      </c>
      <c r="F54" s="57" t="s">
        <v>26</v>
      </c>
      <c r="G54" s="23">
        <f>G18/(G47+G46)</f>
        <v>0.8102130186298523</v>
      </c>
      <c r="H54" s="12"/>
    </row>
    <row r="55" spans="4:8" ht="22.5">
      <c r="D55" s="15" t="s">
        <v>117</v>
      </c>
      <c r="E55" s="16" t="s">
        <v>118</v>
      </c>
      <c r="F55" s="17" t="s">
        <v>115</v>
      </c>
      <c r="G55" s="23">
        <f>3297.404/G50*100</f>
        <v>40.88804854975572</v>
      </c>
      <c r="H55" s="12"/>
    </row>
    <row r="56" spans="4:8" ht="15" customHeight="1">
      <c r="D56" s="15" t="s">
        <v>119</v>
      </c>
      <c r="E56" s="34" t="s">
        <v>120</v>
      </c>
      <c r="F56" s="17" t="s">
        <v>115</v>
      </c>
      <c r="G56" s="23">
        <f>90.472/G50*100</f>
        <v>1.1218593561460772</v>
      </c>
      <c r="H56" s="12"/>
    </row>
    <row r="57" spans="4:8" ht="33.75">
      <c r="D57" s="15" t="s">
        <v>121</v>
      </c>
      <c r="E57" s="16" t="s">
        <v>122</v>
      </c>
      <c r="F57" s="17" t="s">
        <v>115</v>
      </c>
      <c r="G57" s="23">
        <v>100</v>
      </c>
      <c r="H57" s="35"/>
    </row>
    <row r="58" spans="4:8" ht="11.25" hidden="1">
      <c r="D58" s="15" t="s">
        <v>123</v>
      </c>
      <c r="E58" s="19"/>
      <c r="F58" s="19"/>
      <c r="G58" s="20"/>
      <c r="H58" s="35"/>
    </row>
    <row r="59" spans="4:8" ht="15" customHeight="1">
      <c r="D59" s="28"/>
      <c r="E59" s="29" t="s">
        <v>124</v>
      </c>
      <c r="F59" s="30"/>
      <c r="G59" s="31"/>
      <c r="H59" s="12"/>
    </row>
    <row r="60" spans="4:8" ht="15" customHeight="1">
      <c r="D60" s="15" t="s">
        <v>125</v>
      </c>
      <c r="E60" s="16" t="s">
        <v>93</v>
      </c>
      <c r="F60" s="17" t="s">
        <v>55</v>
      </c>
      <c r="G60" s="44" t="s">
        <v>94</v>
      </c>
      <c r="H60" s="35"/>
    </row>
    <row r="61" spans="4:7" ht="15" customHeight="1" hidden="1">
      <c r="D61" s="46"/>
      <c r="E61" s="46"/>
      <c r="F61" s="46"/>
      <c r="G61" s="46"/>
    </row>
    <row r="62" ht="3" customHeight="1">
      <c r="H62" s="14"/>
    </row>
    <row r="63" spans="4:7" ht="15" customHeight="1">
      <c r="D63" s="47" t="s">
        <v>95</v>
      </c>
      <c r="E63" s="48" t="s">
        <v>96</v>
      </c>
      <c r="F63" s="48"/>
      <c r="G63" s="48"/>
    </row>
    <row r="64" spans="4:7" ht="15" customHeight="1">
      <c r="D64" s="47"/>
      <c r="E64" s="48" t="s">
        <v>97</v>
      </c>
      <c r="F64" s="48"/>
      <c r="G64" s="48"/>
    </row>
    <row r="65" spans="4:7" ht="48" customHeight="1">
      <c r="D65" s="49" t="s">
        <v>98</v>
      </c>
      <c r="E65" s="50" t="s">
        <v>99</v>
      </c>
      <c r="F65" s="50"/>
      <c r="G65" s="50"/>
    </row>
    <row r="66" spans="5:7" ht="36.75" customHeight="1">
      <c r="E66" s="48" t="s">
        <v>100</v>
      </c>
      <c r="F66" s="48"/>
      <c r="G66" s="48"/>
    </row>
  </sheetData>
  <sheetProtection password="FA9C" sheet="1" objects="1" scenarios="1" formatColumns="0" formatRows="0"/>
  <mergeCells count="6">
    <mergeCell ref="E66:G66"/>
    <mergeCell ref="E64:G64"/>
    <mergeCell ref="E63:G63"/>
    <mergeCell ref="D5:G5"/>
    <mergeCell ref="D6:G6"/>
    <mergeCell ref="E65:G6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G60 E12">
      <formula1>900</formula1>
    </dataValidation>
    <dataValidation type="decimal" allowBlank="1" showErrorMessage="1" errorTitle="Ошибка" error="Допускается ввод только неотрицательных чисел!" sqref="G15:G32 G46:G48 G50:G51 G53:G54 G34 G39:G40 G43 G1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54">
      <formula1>unit_for_List02</formula1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1:G42 G44">
      <formula1>-99999999999999900000000000000000000000</formula1>
      <formula2>9.99999999999999E+37</formula2>
    </dataValidation>
  </dataValidations>
  <hyperlinks>
    <hyperlink ref="G45" location="'Показатели (факт)'!$G$45" tooltip="Кликните по гиперссылке, чтобы перейти на сайт организации или отредактировать её" display="http://adm-severouralsk.ru/in/md/org?act=reports_list&amp;cun=620466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H59"/>
  <sheetViews>
    <sheetView showGridLines="0" workbookViewId="0" topLeftCell="C36">
      <selection activeCell="G49" sqref="G49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421875" style="3" customWidth="1"/>
    <col min="6" max="6" width="15.28125" style="3" bestFit="1" customWidth="1"/>
    <col min="7" max="7" width="20.8515625" style="3" customWidth="1"/>
    <col min="8" max="8" width="3.7109375" style="3" customWidth="1"/>
    <col min="9" max="16384" width="10.57421875" style="3" customWidth="1"/>
  </cols>
  <sheetData>
    <row r="1" ht="11.25" hidden="1"/>
    <row r="2" ht="11.25" hidden="1"/>
    <row r="3" ht="11.25" hidden="1"/>
    <row r="4" spans="3:7" ht="12" customHeight="1">
      <c r="C4" s="4"/>
      <c r="D4" s="4"/>
      <c r="E4" s="4"/>
      <c r="F4" s="4"/>
      <c r="G4" s="5" t="s">
        <v>0</v>
      </c>
    </row>
    <row r="5" spans="3:7" ht="41.25" customHeight="1">
      <c r="C5" s="4"/>
      <c r="D5" s="6" t="s">
        <v>101</v>
      </c>
      <c r="E5" s="6"/>
      <c r="F5" s="6"/>
      <c r="G5" s="6"/>
    </row>
    <row r="6" spans="3:7" ht="12.75" customHeight="1">
      <c r="C6" s="4"/>
      <c r="D6" s="7" t="str">
        <f>IF(org=0,"Не определено",org)</f>
        <v>Муниципальное унитарное предприятие "Комэнергоресурс", г.Североуральск</v>
      </c>
      <c r="E6" s="7"/>
      <c r="F6" s="7"/>
      <c r="G6" s="7"/>
    </row>
    <row r="7" spans="3:7" ht="3" customHeight="1">
      <c r="C7" s="4"/>
      <c r="D7" s="4"/>
      <c r="E7" s="8"/>
      <c r="F7" s="8"/>
      <c r="G7" s="9"/>
    </row>
    <row r="8" spans="4:8" ht="23.25" thickBot="1">
      <c r="D8" s="10" t="s">
        <v>1</v>
      </c>
      <c r="E8" s="11" t="s">
        <v>2</v>
      </c>
      <c r="F8" s="11" t="s">
        <v>3</v>
      </c>
      <c r="G8" s="11" t="s">
        <v>4</v>
      </c>
      <c r="H8" s="12"/>
    </row>
    <row r="9" spans="4:8" ht="12" thickTop="1">
      <c r="D9" s="13" t="s">
        <v>5</v>
      </c>
      <c r="E9" s="13" t="s">
        <v>6</v>
      </c>
      <c r="F9" s="13" t="s">
        <v>7</v>
      </c>
      <c r="G9" s="13" t="s">
        <v>8</v>
      </c>
      <c r="H9" s="14"/>
    </row>
    <row r="10" spans="4:8" ht="22.5">
      <c r="D10" s="15" t="s">
        <v>5</v>
      </c>
      <c r="E10" s="16" t="s">
        <v>9</v>
      </c>
      <c r="F10" s="17" t="s">
        <v>10</v>
      </c>
      <c r="G10" s="18">
        <f>SUM(G11:G13)</f>
        <v>58840</v>
      </c>
      <c r="H10" s="12"/>
    </row>
    <row r="11" spans="4:8" ht="11.25" hidden="1">
      <c r="D11" s="15" t="s">
        <v>11</v>
      </c>
      <c r="E11" s="19"/>
      <c r="F11" s="19"/>
      <c r="G11" s="20"/>
      <c r="H11" s="12"/>
    </row>
    <row r="12" spans="3:8" ht="15">
      <c r="C12" s="21" t="s">
        <v>12</v>
      </c>
      <c r="D12" s="15" t="s">
        <v>13</v>
      </c>
      <c r="E12" s="22" t="s">
        <v>14</v>
      </c>
      <c r="F12" s="17" t="s">
        <v>10</v>
      </c>
      <c r="G12" s="23">
        <v>58840</v>
      </c>
      <c r="H12" s="24"/>
    </row>
    <row r="13" spans="1:8" s="33" customFormat="1" ht="15" customHeight="1">
      <c r="A13" s="25"/>
      <c r="B13" s="26"/>
      <c r="C13" s="27"/>
      <c r="D13" s="28"/>
      <c r="E13" s="29" t="s">
        <v>15</v>
      </c>
      <c r="F13" s="30"/>
      <c r="G13" s="31"/>
      <c r="H13" s="32"/>
    </row>
    <row r="14" spans="4:8" ht="22.5">
      <c r="D14" s="15" t="s">
        <v>6</v>
      </c>
      <c r="E14" s="16" t="s">
        <v>16</v>
      </c>
      <c r="F14" s="17" t="s">
        <v>10</v>
      </c>
      <c r="G14" s="18">
        <f>SUM(G15:G16)+SUM(G19:G26)+G29+G32+G34+G36</f>
        <v>58981.40000000001</v>
      </c>
      <c r="H14" s="12"/>
    </row>
    <row r="15" spans="4:8" ht="22.5">
      <c r="D15" s="15" t="s">
        <v>17</v>
      </c>
      <c r="E15" s="34" t="s">
        <v>18</v>
      </c>
      <c r="F15" s="17" t="s">
        <v>10</v>
      </c>
      <c r="G15" s="23">
        <v>0</v>
      </c>
      <c r="H15" s="35"/>
    </row>
    <row r="16" spans="4:8" ht="22.5">
      <c r="D16" s="15" t="s">
        <v>19</v>
      </c>
      <c r="E16" s="34" t="s">
        <v>20</v>
      </c>
      <c r="F16" s="17" t="s">
        <v>10</v>
      </c>
      <c r="G16" s="23">
        <v>12387.5</v>
      </c>
      <c r="H16" s="35"/>
    </row>
    <row r="17" spans="4:8" ht="22.5">
      <c r="D17" s="15" t="s">
        <v>21</v>
      </c>
      <c r="E17" s="36" t="s">
        <v>22</v>
      </c>
      <c r="F17" s="17" t="s">
        <v>23</v>
      </c>
      <c r="G17" s="23">
        <v>3.84</v>
      </c>
      <c r="H17" s="12"/>
    </row>
    <row r="18" spans="4:8" ht="15" customHeight="1">
      <c r="D18" s="15" t="s">
        <v>24</v>
      </c>
      <c r="E18" s="36" t="s">
        <v>25</v>
      </c>
      <c r="F18" s="17" t="s">
        <v>26</v>
      </c>
      <c r="G18" s="37">
        <v>1410</v>
      </c>
      <c r="H18" s="12"/>
    </row>
    <row r="19" spans="4:8" ht="22.5">
      <c r="D19" s="15" t="s">
        <v>27</v>
      </c>
      <c r="E19" s="34" t="s">
        <v>28</v>
      </c>
      <c r="F19" s="17" t="s">
        <v>10</v>
      </c>
      <c r="G19" s="23">
        <v>739.5</v>
      </c>
      <c r="H19" s="12"/>
    </row>
    <row r="20" spans="4:8" ht="22.5">
      <c r="D20" s="15" t="s">
        <v>29</v>
      </c>
      <c r="E20" s="34" t="s">
        <v>30</v>
      </c>
      <c r="F20" s="17" t="s">
        <v>10</v>
      </c>
      <c r="G20" s="23">
        <v>10541</v>
      </c>
      <c r="H20" s="12"/>
    </row>
    <row r="21" spans="4:8" ht="22.5">
      <c r="D21" s="15" t="s">
        <v>31</v>
      </c>
      <c r="E21" s="34" t="s">
        <v>32</v>
      </c>
      <c r="F21" s="17" t="s">
        <v>10</v>
      </c>
      <c r="G21" s="23">
        <v>3183.4</v>
      </c>
      <c r="H21" s="12"/>
    </row>
    <row r="22" spans="4:8" ht="22.5">
      <c r="D22" s="15" t="s">
        <v>33</v>
      </c>
      <c r="E22" s="34" t="s">
        <v>34</v>
      </c>
      <c r="F22" s="17" t="s">
        <v>10</v>
      </c>
      <c r="G22" s="23">
        <v>0</v>
      </c>
      <c r="H22" s="35"/>
    </row>
    <row r="23" spans="4:8" ht="22.5">
      <c r="D23" s="15" t="s">
        <v>35</v>
      </c>
      <c r="E23" s="34" t="s">
        <v>36</v>
      </c>
      <c r="F23" s="17" t="s">
        <v>10</v>
      </c>
      <c r="G23" s="23">
        <v>0</v>
      </c>
      <c r="H23" s="35"/>
    </row>
    <row r="24" spans="4:8" ht="22.5">
      <c r="D24" s="15" t="s">
        <v>37</v>
      </c>
      <c r="E24" s="34" t="s">
        <v>38</v>
      </c>
      <c r="F24" s="17" t="s">
        <v>10</v>
      </c>
      <c r="G24" s="23">
        <v>1462.8</v>
      </c>
      <c r="H24" s="35"/>
    </row>
    <row r="25" spans="4:8" ht="22.5">
      <c r="D25" s="15" t="s">
        <v>39</v>
      </c>
      <c r="E25" s="34" t="s">
        <v>40</v>
      </c>
      <c r="F25" s="17" t="s">
        <v>10</v>
      </c>
      <c r="G25" s="23">
        <v>0</v>
      </c>
      <c r="H25" s="35"/>
    </row>
    <row r="26" spans="4:8" ht="22.5">
      <c r="D26" s="15" t="s">
        <v>41</v>
      </c>
      <c r="E26" s="34" t="s">
        <v>42</v>
      </c>
      <c r="F26" s="17" t="s">
        <v>10</v>
      </c>
      <c r="G26" s="23">
        <v>10608.1</v>
      </c>
      <c r="H26" s="12"/>
    </row>
    <row r="27" spans="4:8" ht="15" customHeight="1">
      <c r="D27" s="15" t="s">
        <v>43</v>
      </c>
      <c r="E27" s="36" t="s">
        <v>44</v>
      </c>
      <c r="F27" s="17" t="s">
        <v>10</v>
      </c>
      <c r="G27" s="23">
        <v>0</v>
      </c>
      <c r="H27" s="35"/>
    </row>
    <row r="28" spans="4:8" ht="15" customHeight="1">
      <c r="D28" s="15" t="s">
        <v>45</v>
      </c>
      <c r="E28" s="36" t="s">
        <v>46</v>
      </c>
      <c r="F28" s="17" t="s">
        <v>10</v>
      </c>
      <c r="G28" s="23">
        <v>0</v>
      </c>
      <c r="H28" s="35"/>
    </row>
    <row r="29" spans="4:8" ht="22.5">
      <c r="D29" s="15" t="s">
        <v>47</v>
      </c>
      <c r="E29" s="34" t="s">
        <v>48</v>
      </c>
      <c r="F29" s="17" t="s">
        <v>10</v>
      </c>
      <c r="G29" s="23">
        <v>0</v>
      </c>
      <c r="H29" s="12"/>
    </row>
    <row r="30" spans="4:8" ht="15" customHeight="1">
      <c r="D30" s="15" t="s">
        <v>49</v>
      </c>
      <c r="E30" s="36" t="s">
        <v>44</v>
      </c>
      <c r="F30" s="17" t="s">
        <v>10</v>
      </c>
      <c r="G30" s="23">
        <v>0</v>
      </c>
      <c r="H30" s="35"/>
    </row>
    <row r="31" spans="4:8" ht="15" customHeight="1">
      <c r="D31" s="15" t="s">
        <v>50</v>
      </c>
      <c r="E31" s="36" t="s">
        <v>46</v>
      </c>
      <c r="F31" s="17" t="s">
        <v>10</v>
      </c>
      <c r="G31" s="23">
        <v>0</v>
      </c>
      <c r="H31" s="35"/>
    </row>
    <row r="32" spans="4:8" ht="22.5">
      <c r="D32" s="15" t="s">
        <v>51</v>
      </c>
      <c r="E32" s="34" t="s">
        <v>52</v>
      </c>
      <c r="F32" s="17" t="s">
        <v>10</v>
      </c>
      <c r="G32" s="23">
        <f>15894.4+1841.9</f>
        <v>17736.3</v>
      </c>
      <c r="H32" s="35"/>
    </row>
    <row r="33" spans="4:8" ht="45">
      <c r="D33" s="15" t="s">
        <v>53</v>
      </c>
      <c r="E33" s="36" t="s">
        <v>54</v>
      </c>
      <c r="F33" s="17" t="s">
        <v>55</v>
      </c>
      <c r="G33" s="38" t="s">
        <v>56</v>
      </c>
      <c r="H33" s="35"/>
    </row>
    <row r="34" spans="4:8" ht="33.75">
      <c r="D34" s="15" t="s">
        <v>57</v>
      </c>
      <c r="E34" s="34" t="s">
        <v>58</v>
      </c>
      <c r="F34" s="17" t="s">
        <v>10</v>
      </c>
      <c r="G34" s="23">
        <v>2322.8</v>
      </c>
      <c r="H34" s="35"/>
    </row>
    <row r="35" spans="4:8" ht="45">
      <c r="D35" s="15" t="s">
        <v>59</v>
      </c>
      <c r="E35" s="36" t="s">
        <v>54</v>
      </c>
      <c r="F35" s="17" t="s">
        <v>55</v>
      </c>
      <c r="G35" s="38" t="s">
        <v>56</v>
      </c>
      <c r="H35" s="35"/>
    </row>
    <row r="36" spans="4:8" ht="67.5">
      <c r="D36" s="15" t="s">
        <v>60</v>
      </c>
      <c r="E36" s="34" t="s">
        <v>61</v>
      </c>
      <c r="F36" s="17" t="s">
        <v>10</v>
      </c>
      <c r="G36" s="18">
        <f>SUM(G37:G38)</f>
        <v>0</v>
      </c>
      <c r="H36" s="35"/>
    </row>
    <row r="37" spans="4:8" ht="11.25" hidden="1">
      <c r="D37" s="15" t="s">
        <v>62</v>
      </c>
      <c r="E37" s="19"/>
      <c r="F37" s="19"/>
      <c r="G37" s="20"/>
      <c r="H37" s="12"/>
    </row>
    <row r="38" spans="4:8" ht="15" customHeight="1">
      <c r="D38" s="28"/>
      <c r="E38" s="39" t="s">
        <v>63</v>
      </c>
      <c r="F38" s="30"/>
      <c r="G38" s="31"/>
      <c r="H38" s="12"/>
    </row>
    <row r="39" spans="4:8" ht="22.5">
      <c r="D39" s="15" t="s">
        <v>7</v>
      </c>
      <c r="E39" s="16" t="s">
        <v>64</v>
      </c>
      <c r="F39" s="17" t="s">
        <v>10</v>
      </c>
      <c r="G39" s="23">
        <v>0</v>
      </c>
      <c r="H39" s="12"/>
    </row>
    <row r="40" spans="4:8" ht="33.75">
      <c r="D40" s="15" t="s">
        <v>65</v>
      </c>
      <c r="E40" s="34" t="s">
        <v>66</v>
      </c>
      <c r="F40" s="17" t="s">
        <v>10</v>
      </c>
      <c r="G40" s="23">
        <v>0</v>
      </c>
      <c r="H40" s="12"/>
    </row>
    <row r="41" spans="4:8" ht="33.75">
      <c r="D41" s="15" t="s">
        <v>8</v>
      </c>
      <c r="E41" s="16" t="s">
        <v>67</v>
      </c>
      <c r="F41" s="17" t="s">
        <v>10</v>
      </c>
      <c r="G41" s="23">
        <v>0</v>
      </c>
      <c r="H41" s="12"/>
    </row>
    <row r="42" spans="4:8" ht="15" customHeight="1">
      <c r="D42" s="15" t="s">
        <v>68</v>
      </c>
      <c r="E42" s="34" t="s">
        <v>69</v>
      </c>
      <c r="F42" s="17" t="s">
        <v>10</v>
      </c>
      <c r="G42" s="23">
        <v>0</v>
      </c>
      <c r="H42" s="12"/>
    </row>
    <row r="43" spans="4:8" ht="15" customHeight="1">
      <c r="D43" s="15" t="s">
        <v>70</v>
      </c>
      <c r="E43" s="34" t="s">
        <v>71</v>
      </c>
      <c r="F43" s="17" t="s">
        <v>10</v>
      </c>
      <c r="G43" s="23">
        <v>0</v>
      </c>
      <c r="H43" s="12"/>
    </row>
    <row r="44" spans="4:8" ht="22.5">
      <c r="D44" s="15" t="s">
        <v>72</v>
      </c>
      <c r="E44" s="16" t="s">
        <v>73</v>
      </c>
      <c r="F44" s="17" t="s">
        <v>10</v>
      </c>
      <c r="G44" s="23">
        <f>List02_p4</f>
        <v>-141.40000000000873</v>
      </c>
      <c r="H44" s="12"/>
    </row>
    <row r="45" spans="4:8" ht="22.5">
      <c r="D45" s="15" t="s">
        <v>74</v>
      </c>
      <c r="E45" s="16" t="s">
        <v>75</v>
      </c>
      <c r="F45" s="17" t="s">
        <v>10</v>
      </c>
      <c r="G45" s="23">
        <f>List02_p1-List02_p3</f>
        <v>-141.40000000000873</v>
      </c>
      <c r="H45" s="12"/>
    </row>
    <row r="46" spans="4:8" ht="45">
      <c r="D46" s="15" t="s">
        <v>76</v>
      </c>
      <c r="E46" s="16" t="s">
        <v>77</v>
      </c>
      <c r="F46" s="17" t="s">
        <v>55</v>
      </c>
      <c r="G46" s="40" t="s">
        <v>78</v>
      </c>
      <c r="H46" s="12"/>
    </row>
    <row r="47" spans="4:8" ht="22.5">
      <c r="D47" s="15" t="s">
        <v>79</v>
      </c>
      <c r="E47" s="16" t="s">
        <v>80</v>
      </c>
      <c r="F47" s="17" t="s">
        <v>81</v>
      </c>
      <c r="G47" s="23">
        <v>5524.915</v>
      </c>
      <c r="H47" s="12"/>
    </row>
    <row r="48" spans="4:8" ht="33.75">
      <c r="D48" s="15" t="s">
        <v>82</v>
      </c>
      <c r="E48" s="16" t="s">
        <v>83</v>
      </c>
      <c r="F48" s="17" t="s">
        <v>81</v>
      </c>
      <c r="G48" s="37">
        <v>0</v>
      </c>
      <c r="H48" s="35"/>
    </row>
    <row r="49" spans="4:8" ht="22.5">
      <c r="D49" s="15" t="s">
        <v>84</v>
      </c>
      <c r="E49" s="16" t="s">
        <v>85</v>
      </c>
      <c r="F49" s="17" t="s">
        <v>81</v>
      </c>
      <c r="G49" s="37">
        <f>G47</f>
        <v>5524.915</v>
      </c>
      <c r="H49" s="35"/>
    </row>
    <row r="50" spans="4:8" ht="22.5">
      <c r="D50" s="15" t="s">
        <v>86</v>
      </c>
      <c r="E50" s="16" t="s">
        <v>87</v>
      </c>
      <c r="F50" s="17" t="s">
        <v>88</v>
      </c>
      <c r="G50" s="23">
        <v>74</v>
      </c>
      <c r="H50" s="35"/>
    </row>
    <row r="51" spans="4:8" ht="22.5" hidden="1">
      <c r="D51" s="15" t="s">
        <v>89</v>
      </c>
      <c r="E51" s="16" t="s">
        <v>90</v>
      </c>
      <c r="F51" s="41"/>
      <c r="G51" s="42"/>
      <c r="H51" s="12"/>
    </row>
    <row r="52" spans="4:8" ht="15" customHeight="1" hidden="1">
      <c r="D52" s="15" t="s">
        <v>91</v>
      </c>
      <c r="E52" s="16" t="s">
        <v>92</v>
      </c>
      <c r="F52" s="41"/>
      <c r="G52" s="42"/>
      <c r="H52" s="12"/>
    </row>
    <row r="53" spans="4:8" ht="15" customHeight="1">
      <c r="D53" s="43">
        <f>IF(region_name="Липецкая область",14,12)</f>
        <v>12</v>
      </c>
      <c r="E53" s="16" t="s">
        <v>93</v>
      </c>
      <c r="F53" s="17" t="s">
        <v>55</v>
      </c>
      <c r="G53" s="44" t="s">
        <v>94</v>
      </c>
      <c r="H53" s="35"/>
    </row>
    <row r="54" spans="4:7" ht="15" customHeight="1" hidden="1">
      <c r="D54" s="45"/>
      <c r="E54" s="45"/>
      <c r="F54" s="45"/>
      <c r="G54" s="45"/>
    </row>
    <row r="55" spans="4:8" ht="3" customHeight="1">
      <c r="D55" s="46"/>
      <c r="E55" s="46"/>
      <c r="F55" s="46"/>
      <c r="G55" s="46"/>
      <c r="H55" s="14"/>
    </row>
    <row r="56" spans="4:7" ht="15" customHeight="1">
      <c r="D56" s="47" t="s">
        <v>95</v>
      </c>
      <c r="E56" s="48" t="s">
        <v>96</v>
      </c>
      <c r="F56" s="48"/>
      <c r="G56" s="48"/>
    </row>
    <row r="57" spans="4:7" ht="15" customHeight="1">
      <c r="D57" s="47"/>
      <c r="E57" s="48" t="s">
        <v>97</v>
      </c>
      <c r="F57" s="48"/>
      <c r="G57" s="48"/>
    </row>
    <row r="58" spans="4:7" ht="48.75" customHeight="1">
      <c r="D58" s="49" t="s">
        <v>98</v>
      </c>
      <c r="E58" s="50" t="s">
        <v>99</v>
      </c>
      <c r="F58" s="50"/>
      <c r="G58" s="50"/>
    </row>
    <row r="59" spans="5:7" ht="36.75" customHeight="1">
      <c r="E59" s="48" t="s">
        <v>100</v>
      </c>
      <c r="F59" s="48"/>
      <c r="G59" s="48"/>
    </row>
  </sheetData>
  <sheetProtection password="FA9C" sheet="1" objects="1" scenarios="1" formatColumns="0" formatRows="0"/>
  <mergeCells count="6">
    <mergeCell ref="E59:G59"/>
    <mergeCell ref="E57:G57"/>
    <mergeCell ref="E56:G56"/>
    <mergeCell ref="D5:G5"/>
    <mergeCell ref="D6:G6"/>
    <mergeCell ref="E58:G5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G51:G53 E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51:F52">
      <formula1>unit_for_List02</formula1>
    </dataValidation>
    <dataValidation type="decimal" allowBlank="1" showErrorMessage="1" errorTitle="Ошибка" error="Допускается ввод только неотрицательных чисел!" sqref="G47:G50 G39:G40 G43 G34 G15:G32 G1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6">
      <formula1>900</formula1>
    </dataValidation>
    <dataValidation type="decimal" allowBlank="1" showErrorMessage="1" errorTitle="Ошибка" error="Допускается ввод только действительных чисел!" sqref="G41:G42 G44:G45">
      <formula1>-99999999999999900000000000000000000000</formula1>
      <formula2>9.99999999999999E+37</formula2>
    </dataValidation>
  </dataValidations>
  <hyperlinks>
    <hyperlink ref="G46" location="'Показатели (факт)'!$G$46" tooltip="Кликните по гиперссылке, чтобы перейти на сайт организации или отредактировать её" display="http://adm-severouralsk.ru/in/md/org?act=reports_list&amp;cun=620466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2014-04-29T02:14:42Z</dcterms:created>
  <dcterms:modified xsi:type="dcterms:W3CDTF">2014-04-29T02:20:00Z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