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605" windowHeight="11160"/>
  </bookViews>
  <sheets>
    <sheet name="Лист1" sheetId="68" r:id="rId1"/>
    <sheet name="ТЭБ 2022" sheetId="10" r:id="rId2"/>
    <sheet name="Диаграммы" sheetId="33" r:id="rId3"/>
    <sheet name="Бензин" sheetId="64" r:id="rId4"/>
    <sheet name="ДизТопливо" sheetId="65" r:id="rId5"/>
    <sheet name="Мазут" sheetId="66" r:id="rId6"/>
    <sheet name="СПГ" sheetId="67" r:id="rId7"/>
    <sheet name="Нефтепродукты" sheetId="27" r:id="rId8"/>
    <sheet name="Газ" sheetId="57" r:id="rId9"/>
    <sheet name="ТТ" sheetId="59" r:id="rId10"/>
    <sheet name="ЭЭ" sheetId="60" r:id="rId11"/>
    <sheet name="ТЭ" sheetId="53" r:id="rId12"/>
  </sheets>
  <calcPr calcId="191029"/>
</workbook>
</file>

<file path=xl/calcChain.xml><?xml version="1.0" encoding="utf-8"?>
<calcChain xmlns="http://schemas.openxmlformats.org/spreadsheetml/2006/main">
  <c r="D24" i="60" l="1"/>
  <c r="D23" i="60"/>
  <c r="D4" i="60"/>
  <c r="D5" i="60"/>
  <c r="D6" i="60"/>
  <c r="D9" i="60"/>
  <c r="D11" i="60"/>
  <c r="D12" i="60"/>
  <c r="D13" i="60"/>
  <c r="D15" i="60"/>
  <c r="D14" i="60" s="1"/>
  <c r="D16" i="60"/>
  <c r="D17" i="60"/>
  <c r="D18" i="60"/>
  <c r="D19" i="60"/>
  <c r="D21" i="60"/>
  <c r="D25" i="60"/>
  <c r="D26" i="60"/>
  <c r="D28" i="60"/>
  <c r="D29" i="60"/>
  <c r="D30" i="60"/>
  <c r="D31" i="60"/>
  <c r="D32" i="60"/>
  <c r="D33" i="60"/>
  <c r="D34" i="60"/>
  <c r="D35" i="60"/>
  <c r="D3" i="60"/>
  <c r="D7" i="60" s="1"/>
  <c r="D27" i="60" l="1"/>
  <c r="D10" i="60"/>
  <c r="D22" i="60"/>
  <c r="D20" i="60" s="1"/>
  <c r="D8" i="60" s="1"/>
  <c r="D27" i="27"/>
  <c r="E27" i="27"/>
  <c r="D22" i="27"/>
  <c r="E22" i="27"/>
  <c r="F22" i="27"/>
  <c r="G22" i="27"/>
  <c r="D14" i="27"/>
  <c r="E14" i="27"/>
  <c r="F14" i="27"/>
  <c r="G14" i="27"/>
  <c r="D10" i="27"/>
  <c r="E10" i="27"/>
  <c r="F10" i="27"/>
  <c r="G10" i="27"/>
  <c r="D7" i="27"/>
  <c r="E7" i="27"/>
  <c r="F7" i="27"/>
  <c r="G7" i="27"/>
  <c r="F4" i="27"/>
  <c r="F5" i="27"/>
  <c r="F6" i="27"/>
  <c r="F9" i="27"/>
  <c r="F11" i="27"/>
  <c r="F12" i="27"/>
  <c r="F13" i="27"/>
  <c r="F15" i="27"/>
  <c r="F16" i="27"/>
  <c r="F17" i="27"/>
  <c r="F18" i="27"/>
  <c r="F19" i="27"/>
  <c r="F21" i="27"/>
  <c r="F23" i="27"/>
  <c r="F24" i="27"/>
  <c r="F25" i="27"/>
  <c r="F26" i="27"/>
  <c r="F28" i="27"/>
  <c r="F29" i="27"/>
  <c r="F31" i="27"/>
  <c r="F32" i="27"/>
  <c r="F33" i="27"/>
  <c r="F35" i="27"/>
  <c r="F3" i="27"/>
  <c r="E4" i="27"/>
  <c r="E5" i="27"/>
  <c r="E6" i="27"/>
  <c r="E9" i="27"/>
  <c r="E11" i="27"/>
  <c r="E12" i="27"/>
  <c r="E13" i="27"/>
  <c r="E15" i="27"/>
  <c r="E16" i="27"/>
  <c r="E17" i="27"/>
  <c r="E18" i="27"/>
  <c r="E19" i="27"/>
  <c r="E21" i="27"/>
  <c r="E23" i="27"/>
  <c r="E24" i="27"/>
  <c r="E25" i="27"/>
  <c r="E26" i="27"/>
  <c r="E28" i="27"/>
  <c r="E29" i="27"/>
  <c r="E30" i="27"/>
  <c r="E31" i="27"/>
  <c r="E32" i="27"/>
  <c r="E33" i="27"/>
  <c r="E34" i="27"/>
  <c r="E35" i="27"/>
  <c r="E3" i="27"/>
  <c r="D4" i="27"/>
  <c r="D5" i="27"/>
  <c r="D6" i="27"/>
  <c r="D9" i="27"/>
  <c r="D11" i="27"/>
  <c r="D12" i="27"/>
  <c r="D13" i="27"/>
  <c r="D15" i="27"/>
  <c r="D16" i="27"/>
  <c r="D17" i="27"/>
  <c r="D18" i="27"/>
  <c r="D19" i="27"/>
  <c r="D21" i="27"/>
  <c r="D23" i="27"/>
  <c r="D24" i="27"/>
  <c r="D25" i="27"/>
  <c r="D26" i="27"/>
  <c r="D28" i="27"/>
  <c r="D29" i="27"/>
  <c r="D30" i="27"/>
  <c r="D31" i="27"/>
  <c r="D32" i="27"/>
  <c r="D33" i="27"/>
  <c r="D34" i="27"/>
  <c r="D35" i="27"/>
  <c r="D3" i="27"/>
  <c r="C27" i="27"/>
  <c r="C20" i="27" s="1"/>
  <c r="C22" i="27"/>
  <c r="C14" i="27"/>
  <c r="C10" i="27"/>
  <c r="C7" i="27"/>
  <c r="C4" i="27"/>
  <c r="C5" i="27"/>
  <c r="C6" i="27"/>
  <c r="C9" i="27"/>
  <c r="C11" i="27"/>
  <c r="C12" i="27"/>
  <c r="C13" i="27"/>
  <c r="C15" i="27"/>
  <c r="C16" i="27"/>
  <c r="C17" i="27"/>
  <c r="C18" i="27"/>
  <c r="C19" i="27"/>
  <c r="C21" i="27"/>
  <c r="C23" i="27"/>
  <c r="C24" i="27"/>
  <c r="C25" i="27"/>
  <c r="C26" i="27"/>
  <c r="C28" i="27"/>
  <c r="C29" i="27"/>
  <c r="C30" i="27"/>
  <c r="C31" i="27"/>
  <c r="C32" i="27"/>
  <c r="C33" i="27"/>
  <c r="C34" i="27"/>
  <c r="C35" i="27"/>
  <c r="C3" i="27"/>
  <c r="D4" i="64"/>
  <c r="G4" i="27" s="1"/>
  <c r="G5" i="27"/>
  <c r="G6" i="27"/>
  <c r="G9" i="27"/>
  <c r="G11" i="27"/>
  <c r="G13" i="27"/>
  <c r="G15" i="27"/>
  <c r="G16" i="27"/>
  <c r="G17" i="27"/>
  <c r="G18" i="27"/>
  <c r="G19" i="27"/>
  <c r="G21" i="27"/>
  <c r="G23" i="27"/>
  <c r="G24" i="27"/>
  <c r="G25" i="27"/>
  <c r="G26" i="27"/>
  <c r="G28" i="27"/>
  <c r="G29" i="27"/>
  <c r="G31" i="27"/>
  <c r="G32" i="27"/>
  <c r="G33" i="27"/>
  <c r="G35" i="27"/>
  <c r="G3" i="27"/>
  <c r="D35" i="67"/>
  <c r="D34" i="67"/>
  <c r="G34" i="27" s="1"/>
  <c r="D33" i="67"/>
  <c r="D32" i="67"/>
  <c r="D31" i="67"/>
  <c r="D30" i="67"/>
  <c r="G30" i="27" s="1"/>
  <c r="G27" i="27" s="1"/>
  <c r="D29" i="67"/>
  <c r="D28" i="67"/>
  <c r="C27" i="67"/>
  <c r="D26" i="67"/>
  <c r="D25" i="67"/>
  <c r="D24" i="67"/>
  <c r="D23" i="67"/>
  <c r="D22" i="67" s="1"/>
  <c r="C22" i="67"/>
  <c r="D21" i="67"/>
  <c r="D19" i="67"/>
  <c r="D18" i="67"/>
  <c r="D17" i="67"/>
  <c r="D16" i="67"/>
  <c r="D15" i="67"/>
  <c r="D14" i="67" s="1"/>
  <c r="C14" i="67"/>
  <c r="D13" i="67"/>
  <c r="D12" i="67"/>
  <c r="D11" i="67"/>
  <c r="C10" i="67"/>
  <c r="D9" i="67"/>
  <c r="C7" i="67"/>
  <c r="D6" i="67"/>
  <c r="D5" i="67"/>
  <c r="D4" i="67"/>
  <c r="D3" i="67"/>
  <c r="D7" i="67" s="1"/>
  <c r="D35" i="66"/>
  <c r="D34" i="66"/>
  <c r="D33" i="66"/>
  <c r="D32" i="66"/>
  <c r="D31" i="66"/>
  <c r="D30" i="66"/>
  <c r="D29" i="66"/>
  <c r="D28" i="66"/>
  <c r="D27" i="66" s="1"/>
  <c r="C27" i="66"/>
  <c r="D26" i="66"/>
  <c r="D25" i="66"/>
  <c r="D24" i="66"/>
  <c r="D23" i="66"/>
  <c r="C22" i="66"/>
  <c r="D21" i="66"/>
  <c r="D19" i="66"/>
  <c r="D18" i="66"/>
  <c r="D17" i="66"/>
  <c r="D16" i="66"/>
  <c r="D15" i="66"/>
  <c r="C14" i="66"/>
  <c r="D13" i="66"/>
  <c r="D12" i="66"/>
  <c r="G12" i="27" s="1"/>
  <c r="D11" i="66"/>
  <c r="C10" i="66"/>
  <c r="D9" i="66"/>
  <c r="C7" i="66"/>
  <c r="D6" i="66"/>
  <c r="D5" i="66"/>
  <c r="D4" i="66"/>
  <c r="D3" i="66"/>
  <c r="D35" i="65"/>
  <c r="D34" i="65"/>
  <c r="D33" i="65"/>
  <c r="D32" i="65"/>
  <c r="D31" i="65"/>
  <c r="D30" i="65"/>
  <c r="D29" i="65"/>
  <c r="D28" i="65"/>
  <c r="D27" i="65" s="1"/>
  <c r="C27" i="65"/>
  <c r="C20" i="65" s="1"/>
  <c r="D26" i="65"/>
  <c r="D25" i="65"/>
  <c r="D24" i="65"/>
  <c r="D23" i="65"/>
  <c r="C22" i="65"/>
  <c r="D21" i="65"/>
  <c r="D19" i="65"/>
  <c r="D18" i="65"/>
  <c r="D17" i="65"/>
  <c r="D16" i="65"/>
  <c r="D15" i="65"/>
  <c r="C14" i="65"/>
  <c r="D13" i="65"/>
  <c r="D12" i="65"/>
  <c r="D10" i="65" s="1"/>
  <c r="D11" i="65"/>
  <c r="C10" i="65"/>
  <c r="D9" i="65"/>
  <c r="C7" i="65"/>
  <c r="D6" i="65"/>
  <c r="D5" i="65"/>
  <c r="D4" i="65"/>
  <c r="D7" i="65" s="1"/>
  <c r="D3" i="65"/>
  <c r="D35" i="64"/>
  <c r="D34" i="64"/>
  <c r="D33" i="64"/>
  <c r="D32" i="64"/>
  <c r="D31" i="64"/>
  <c r="D30" i="64"/>
  <c r="D29" i="64"/>
  <c r="D28" i="64"/>
  <c r="C27" i="64"/>
  <c r="D26" i="64"/>
  <c r="D25" i="64"/>
  <c r="D24" i="64"/>
  <c r="D23" i="64"/>
  <c r="C22" i="64"/>
  <c r="D21" i="64"/>
  <c r="D19" i="64"/>
  <c r="D18" i="64"/>
  <c r="D17" i="64"/>
  <c r="D16" i="64"/>
  <c r="D15" i="64"/>
  <c r="D14" i="64" s="1"/>
  <c r="C14" i="64"/>
  <c r="D13" i="64"/>
  <c r="D12" i="64"/>
  <c r="D11" i="64"/>
  <c r="C10" i="64"/>
  <c r="D9" i="64"/>
  <c r="C7" i="64"/>
  <c r="D6" i="64"/>
  <c r="D5" i="64"/>
  <c r="D3" i="64"/>
  <c r="G20" i="27" l="1"/>
  <c r="G8" i="27" s="1"/>
  <c r="F30" i="27"/>
  <c r="F27" i="27" s="1"/>
  <c r="F34" i="27"/>
  <c r="F20" i="27" s="1"/>
  <c r="F8" i="27" s="1"/>
  <c r="D20" i="27"/>
  <c r="E20" i="27"/>
  <c r="E8" i="27"/>
  <c r="D8" i="27"/>
  <c r="C8" i="27"/>
  <c r="D10" i="66"/>
  <c r="C20" i="67"/>
  <c r="C8" i="67" s="1"/>
  <c r="D27" i="67"/>
  <c r="D20" i="67" s="1"/>
  <c r="D8" i="67" s="1"/>
  <c r="D10" i="67"/>
  <c r="D14" i="66"/>
  <c r="C20" i="66"/>
  <c r="D22" i="66"/>
  <c r="D20" i="66" s="1"/>
  <c r="D7" i="66"/>
  <c r="C8" i="66"/>
  <c r="D22" i="65"/>
  <c r="C8" i="65"/>
  <c r="D20" i="65"/>
  <c r="D8" i="65" s="1"/>
  <c r="D14" i="65"/>
  <c r="D27" i="64"/>
  <c r="C20" i="64"/>
  <c r="D10" i="64"/>
  <c r="D7" i="64"/>
  <c r="D22" i="64"/>
  <c r="C8" i="64"/>
  <c r="D20" i="64"/>
  <c r="D4" i="57"/>
  <c r="D9" i="57"/>
  <c r="D11" i="57"/>
  <c r="D12" i="57"/>
  <c r="D24" i="57"/>
  <c r="D25" i="57"/>
  <c r="D30" i="57"/>
  <c r="D31" i="57"/>
  <c r="D33" i="57"/>
  <c r="D34" i="57"/>
  <c r="D35" i="57"/>
  <c r="C7" i="59"/>
  <c r="C7" i="60"/>
  <c r="D14" i="53"/>
  <c r="C7" i="53"/>
  <c r="D8" i="66" l="1"/>
  <c r="D8" i="64"/>
  <c r="D20" i="10"/>
  <c r="H20" i="10"/>
  <c r="I20" i="10"/>
  <c r="C20" i="10"/>
  <c r="D23" i="57" l="1"/>
  <c r="D22" i="57" s="1"/>
  <c r="D26" i="57"/>
  <c r="D28" i="57"/>
  <c r="D29" i="57"/>
  <c r="D32" i="57"/>
  <c r="D21" i="57"/>
  <c r="D19" i="57"/>
  <c r="D18" i="57"/>
  <c r="D16" i="57"/>
  <c r="D17" i="57"/>
  <c r="D15" i="57"/>
  <c r="D13" i="57"/>
  <c r="D10" i="57" s="1"/>
  <c r="D5" i="57"/>
  <c r="D6" i="57"/>
  <c r="C10" i="60"/>
  <c r="D16" i="53"/>
  <c r="D17" i="53"/>
  <c r="D15" i="53"/>
  <c r="D13" i="53"/>
  <c r="D12" i="53"/>
  <c r="D19" i="53"/>
  <c r="D18" i="53"/>
  <c r="D27" i="57" l="1"/>
  <c r="D20" i="57" s="1"/>
  <c r="D14" i="57"/>
  <c r="D3" i="57"/>
  <c r="D7" i="57" s="1"/>
  <c r="C7" i="57"/>
  <c r="C27" i="53"/>
  <c r="C22" i="53"/>
  <c r="C22" i="60"/>
  <c r="C27" i="60"/>
  <c r="C22" i="57"/>
  <c r="C27" i="57"/>
  <c r="C10" i="53"/>
  <c r="D11" i="53"/>
  <c r="D10" i="53" s="1"/>
  <c r="C20" i="53" l="1"/>
  <c r="D8" i="57"/>
  <c r="C20" i="57"/>
  <c r="C20" i="60"/>
  <c r="C10" i="57"/>
  <c r="D4" i="53" l="1"/>
  <c r="D5" i="53"/>
  <c r="D6" i="53"/>
  <c r="D7" i="53" s="1"/>
  <c r="D9" i="53"/>
  <c r="D21" i="53"/>
  <c r="D23" i="53"/>
  <c r="D24" i="53"/>
  <c r="D25" i="53"/>
  <c r="D26" i="53"/>
  <c r="D28" i="53"/>
  <c r="D29" i="53"/>
  <c r="D30" i="53"/>
  <c r="D31" i="53"/>
  <c r="D32" i="53"/>
  <c r="D33" i="53"/>
  <c r="D34" i="53"/>
  <c r="D35" i="53"/>
  <c r="D22" i="53" l="1"/>
  <c r="D27" i="53"/>
  <c r="D20" i="53" l="1"/>
  <c r="D8" i="53" s="1"/>
  <c r="D34" i="59" l="1"/>
  <c r="D32" i="59"/>
  <c r="D22" i="10"/>
  <c r="H22" i="10"/>
  <c r="I22" i="10"/>
  <c r="C22" i="10"/>
  <c r="K24" i="10" l="1"/>
  <c r="K25" i="10"/>
  <c r="K23" i="10"/>
  <c r="J35" i="10"/>
  <c r="J32" i="10"/>
  <c r="J31" i="10"/>
  <c r="J30" i="10"/>
  <c r="J29" i="10"/>
  <c r="J26" i="10"/>
  <c r="J24" i="10"/>
  <c r="J23" i="10"/>
  <c r="J28" i="10" l="1"/>
  <c r="J25" i="10"/>
  <c r="K22" i="10"/>
  <c r="J22" i="10"/>
  <c r="J33" i="10"/>
  <c r="J19" i="10"/>
  <c r="J18" i="10"/>
  <c r="J17" i="10"/>
  <c r="J15" i="10"/>
  <c r="C14" i="60"/>
  <c r="C8" i="60" s="1"/>
  <c r="J11" i="10"/>
  <c r="J9" i="10"/>
  <c r="J6" i="10"/>
  <c r="J5" i="10"/>
  <c r="J3" i="10"/>
  <c r="E23" i="10"/>
  <c r="E24" i="10"/>
  <c r="E25" i="10"/>
  <c r="J21" i="10" l="1"/>
  <c r="J12" i="10"/>
  <c r="E22" i="10"/>
  <c r="J4" i="10"/>
  <c r="J16" i="10"/>
  <c r="J13" i="10"/>
  <c r="C22" i="59" l="1"/>
  <c r="D25" i="59"/>
  <c r="G25" i="10" s="1"/>
  <c r="D24" i="59"/>
  <c r="G24" i="10" s="1"/>
  <c r="D23" i="59"/>
  <c r="G23" i="10" s="1"/>
  <c r="F25" i="10"/>
  <c r="F24" i="10"/>
  <c r="F23" i="10"/>
  <c r="G22" i="10" l="1"/>
  <c r="L24" i="10"/>
  <c r="L25" i="10"/>
  <c r="D22" i="59"/>
  <c r="F22" i="10"/>
  <c r="L23" i="10"/>
  <c r="L22" i="10" l="1"/>
  <c r="D35" i="59" l="1"/>
  <c r="G35" i="10" s="1"/>
  <c r="G34" i="10"/>
  <c r="D33" i="59"/>
  <c r="G33" i="10" s="1"/>
  <c r="G32" i="10"/>
  <c r="D31" i="59"/>
  <c r="G31" i="10" s="1"/>
  <c r="D30" i="59"/>
  <c r="G30" i="10" s="1"/>
  <c r="D29" i="59"/>
  <c r="G29" i="10" s="1"/>
  <c r="D28" i="59"/>
  <c r="C27" i="59"/>
  <c r="C20" i="59" s="1"/>
  <c r="D26" i="59"/>
  <c r="G26" i="10" s="1"/>
  <c r="D21" i="59"/>
  <c r="G21" i="10" s="1"/>
  <c r="D19" i="59"/>
  <c r="G19" i="10" s="1"/>
  <c r="D18" i="59"/>
  <c r="G18" i="10" s="1"/>
  <c r="D17" i="59"/>
  <c r="G17" i="10" s="1"/>
  <c r="D16" i="59"/>
  <c r="G16" i="10" s="1"/>
  <c r="D15" i="59"/>
  <c r="C14" i="59"/>
  <c r="D13" i="59"/>
  <c r="G13" i="10" s="1"/>
  <c r="D12" i="59"/>
  <c r="G12" i="10" s="1"/>
  <c r="D11" i="59"/>
  <c r="C10" i="59"/>
  <c r="D9" i="59"/>
  <c r="G9" i="10" s="1"/>
  <c r="D6" i="59"/>
  <c r="G6" i="10" s="1"/>
  <c r="D5" i="59"/>
  <c r="G5" i="10" s="1"/>
  <c r="D4" i="59"/>
  <c r="D3" i="59"/>
  <c r="G3" i="10" s="1"/>
  <c r="G4" i="10" l="1"/>
  <c r="D7" i="59"/>
  <c r="D14" i="59"/>
  <c r="G15" i="10"/>
  <c r="D27" i="59"/>
  <c r="D20" i="59" s="1"/>
  <c r="G28" i="10"/>
  <c r="D10" i="59"/>
  <c r="G11" i="10"/>
  <c r="C8" i="59"/>
  <c r="D8" i="59" l="1"/>
  <c r="F12" i="10"/>
  <c r="E13" i="10"/>
  <c r="E21" i="10"/>
  <c r="E33" i="10"/>
  <c r="E15" i="10"/>
  <c r="E26" i="10"/>
  <c r="E29" i="10"/>
  <c r="E32" i="10"/>
  <c r="E34" i="10"/>
  <c r="E4" i="10"/>
  <c r="E3" i="10"/>
  <c r="K35" i="10"/>
  <c r="K34" i="10"/>
  <c r="K32" i="10"/>
  <c r="K31" i="10"/>
  <c r="K30" i="10"/>
  <c r="K29" i="10"/>
  <c r="K26" i="10"/>
  <c r="K21" i="10"/>
  <c r="K17" i="10"/>
  <c r="K16" i="10"/>
  <c r="K13" i="10"/>
  <c r="K12" i="10"/>
  <c r="K9" i="10"/>
  <c r="K4" i="10"/>
  <c r="K5" i="10"/>
  <c r="K6" i="10"/>
  <c r="D3" i="53"/>
  <c r="F33" i="10"/>
  <c r="F32" i="10"/>
  <c r="F31" i="10"/>
  <c r="F30" i="10"/>
  <c r="F29" i="10"/>
  <c r="F28" i="10"/>
  <c r="F26" i="10"/>
  <c r="F21" i="10"/>
  <c r="F19" i="10"/>
  <c r="F18" i="10"/>
  <c r="F17" i="10"/>
  <c r="F15" i="10"/>
  <c r="F13" i="10"/>
  <c r="F11" i="10"/>
  <c r="F9" i="10"/>
  <c r="F5" i="10"/>
  <c r="F6" i="10"/>
  <c r="F3" i="10"/>
  <c r="F4" i="10"/>
  <c r="E30" i="10"/>
  <c r="E18" i="10"/>
  <c r="E16" i="10"/>
  <c r="E12" i="10"/>
  <c r="E11" i="10"/>
  <c r="E6" i="10"/>
  <c r="E5" i="10"/>
  <c r="E31" i="10"/>
  <c r="E19" i="10"/>
  <c r="E17" i="10"/>
  <c r="E9" i="10"/>
  <c r="E35" i="10"/>
  <c r="E28" i="10"/>
  <c r="L13" i="10" l="1"/>
  <c r="L30" i="10"/>
  <c r="L5" i="10"/>
  <c r="L21" i="10"/>
  <c r="L17" i="10"/>
  <c r="L31" i="10"/>
  <c r="L26" i="10"/>
  <c r="C45" i="33" s="1"/>
  <c r="L12" i="10"/>
  <c r="L29" i="10"/>
  <c r="L6" i="10"/>
  <c r="L32" i="10"/>
  <c r="K33" i="10"/>
  <c r="F35" i="10"/>
  <c r="L35" i="10" s="1"/>
  <c r="K11" i="10"/>
  <c r="L11" i="10" s="1"/>
  <c r="L4" i="10"/>
  <c r="K3" i="10"/>
  <c r="K19" i="10"/>
  <c r="K15" i="10"/>
  <c r="L15" i="10" s="1"/>
  <c r="K18" i="10"/>
  <c r="K28" i="10"/>
  <c r="L28" i="10" s="1"/>
  <c r="F34" i="10"/>
  <c r="F16" i="10"/>
  <c r="L16" i="10" s="1"/>
  <c r="C43" i="33" l="1"/>
  <c r="L33" i="10"/>
  <c r="L18" i="10"/>
  <c r="L19" i="10"/>
  <c r="C14" i="57"/>
  <c r="C8" i="57" l="1"/>
  <c r="C14" i="53" l="1"/>
  <c r="C8" i="53" s="1"/>
  <c r="C47" i="33" l="1"/>
  <c r="H27" i="10"/>
  <c r="I27" i="10"/>
  <c r="C27" i="10"/>
  <c r="J27" i="10" l="1"/>
  <c r="K27" i="10"/>
  <c r="K20" i="10" s="1"/>
  <c r="F27" i="10" l="1"/>
  <c r="F20" i="10" s="1"/>
  <c r="G27" i="10" l="1"/>
  <c r="G7" i="10"/>
  <c r="G10" i="10"/>
  <c r="G14" i="10"/>
  <c r="C7" i="10"/>
  <c r="G20" i="10" l="1"/>
  <c r="C24" i="33" s="1"/>
  <c r="C5" i="33"/>
  <c r="D27" i="10"/>
  <c r="D14" i="10"/>
  <c r="D10" i="10"/>
  <c r="C14" i="10"/>
  <c r="C10" i="10"/>
  <c r="D7" i="10"/>
  <c r="G8" i="10" l="1"/>
  <c r="C8" i="10"/>
  <c r="D8" i="10"/>
  <c r="H14" i="10"/>
  <c r="H10" i="10"/>
  <c r="H7" i="10"/>
  <c r="H8" i="10" s="1"/>
  <c r="I7" i="10" l="1"/>
  <c r="I14" i="10"/>
  <c r="I10" i="10"/>
  <c r="I8" i="10" l="1"/>
  <c r="F7" i="10"/>
  <c r="J14" i="10"/>
  <c r="J10" i="10"/>
  <c r="J7" i="10"/>
  <c r="K14" i="10"/>
  <c r="K10" i="10"/>
  <c r="K7" i="10"/>
  <c r="F14" i="10"/>
  <c r="F10" i="10"/>
  <c r="F8" i="10" l="1"/>
  <c r="K8" i="10"/>
  <c r="C6" i="33"/>
  <c r="C4" i="33"/>
  <c r="C26" i="33"/>
  <c r="E27" i="10" l="1"/>
  <c r="E20" i="10" s="1"/>
  <c r="C23" i="33"/>
  <c r="E7" i="10"/>
  <c r="E10" i="10"/>
  <c r="L10" i="10" s="1"/>
  <c r="E14" i="10"/>
  <c r="L14" i="10" s="1"/>
  <c r="L7" i="10" l="1"/>
  <c r="E8" i="10"/>
  <c r="L27" i="10"/>
  <c r="C3" i="33"/>
  <c r="C7" i="33" s="1"/>
  <c r="C46" i="33" l="1"/>
  <c r="D5" i="33"/>
  <c r="D4" i="33"/>
  <c r="D3" i="33"/>
  <c r="D6" i="33"/>
  <c r="D7" i="33"/>
  <c r="C22" i="33"/>
  <c r="L3" i="10" l="1"/>
  <c r="L9" i="10" l="1"/>
  <c r="C44" i="33" l="1"/>
  <c r="J34" i="10" l="1"/>
  <c r="J20" i="10" s="1"/>
  <c r="J8" i="10" s="1"/>
  <c r="L34" i="10"/>
  <c r="C48" i="33" l="1"/>
  <c r="C49" i="33" s="1"/>
  <c r="L20" i="10"/>
  <c r="L8" i="10"/>
  <c r="C25" i="33"/>
  <c r="D45" i="33" l="1"/>
  <c r="D47" i="33"/>
  <c r="D46" i="33"/>
  <c r="D44" i="33"/>
  <c r="D48" i="33"/>
  <c r="C27" i="33"/>
  <c r="D25" i="33" s="1"/>
  <c r="D49" i="33"/>
  <c r="D43" i="33"/>
  <c r="D27" i="33" l="1"/>
  <c r="D23" i="33"/>
  <c r="D26" i="33"/>
  <c r="D22" i="33"/>
  <c r="D24" i="33"/>
</calcChain>
</file>

<file path=xl/sharedStrings.xml><?xml version="1.0" encoding="utf-8"?>
<sst xmlns="http://schemas.openxmlformats.org/spreadsheetml/2006/main" count="782" uniqueCount="125">
  <si>
    <t>Статистическое расхождение</t>
  </si>
  <si>
    <t>Население</t>
  </si>
  <si>
    <t>Изменение запасов</t>
  </si>
  <si>
    <t>Строительство</t>
  </si>
  <si>
    <t>Индекс строки</t>
  </si>
  <si>
    <t>Уголь</t>
  </si>
  <si>
    <t>Сырая
нефть</t>
  </si>
  <si>
    <t>Нефте-продукты</t>
  </si>
  <si>
    <t>Природный газ</t>
  </si>
  <si>
    <t>Прочее твердое топливо</t>
  </si>
  <si>
    <t>Атомная энергия</t>
  </si>
  <si>
    <t>Тепловая энергия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</si>
  <si>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</si>
  <si>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</si>
  <si>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</si>
  <si>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</si>
  <si>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</si>
  <si>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</si>
  <si>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</si>
  <si>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</si>
  <si>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</si>
  <si>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</si>
  <si>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</si>
  <si>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Производство энергетических ресурсов</t>
  </si>
  <si>
    <t>Ввоз</t>
  </si>
  <si>
    <t>Вывоз</t>
  </si>
  <si>
    <t>Потребление первичной энергии</t>
  </si>
  <si>
    <t>Производство электрической энергии</t>
  </si>
  <si>
    <t>Теплоэлектростанции</t>
  </si>
  <si>
    <t>8.1</t>
  </si>
  <si>
    <t>Котельные</t>
  </si>
  <si>
    <t>8.2</t>
  </si>
  <si>
    <t>Электрокотельные и теплоустановки</t>
  </si>
  <si>
    <t>8.3</t>
  </si>
  <si>
    <t>9.1</t>
  </si>
  <si>
    <t>Переработка газа</t>
  </si>
  <si>
    <t>9.2</t>
  </si>
  <si>
    <t>Обогащение угля</t>
  </si>
  <si>
    <t>9.3</t>
  </si>
  <si>
    <t>Собственные нужды</t>
  </si>
  <si>
    <t>Потери при передаче</t>
  </si>
  <si>
    <t>11</t>
  </si>
  <si>
    <t>Конечное потребление энергетических ресурсов</t>
  </si>
  <si>
    <t>12</t>
  </si>
  <si>
    <t>14</t>
  </si>
  <si>
    <t>Транспорт и связь</t>
  </si>
  <si>
    <t>16</t>
  </si>
  <si>
    <t>18</t>
  </si>
  <si>
    <t>Сельское хозяйство, рыболовство и рыбоводство</t>
  </si>
  <si>
    <t>Промышленность</t>
  </si>
  <si>
    <t>Трубопроводный</t>
  </si>
  <si>
    <t>Железнодорожный</t>
  </si>
  <si>
    <t>Автомобильный</t>
  </si>
  <si>
    <t>Прочий</t>
  </si>
  <si>
    <t>Сфера услуг</t>
  </si>
  <si>
    <t>Производство тепловой энергии</t>
  </si>
  <si>
    <t>13</t>
  </si>
  <si>
    <t>15</t>
  </si>
  <si>
    <t>16.1</t>
  </si>
  <si>
    <t>16.2</t>
  </si>
  <si>
    <t>16.3</t>
  </si>
  <si>
    <t>16.4</t>
  </si>
  <si>
    <t>17</t>
  </si>
  <si>
    <t>19</t>
  </si>
  <si>
    <t>Комментарий</t>
  </si>
  <si>
    <t>Преобразование энергетических ресурсов</t>
  </si>
  <si>
    <t>Переработка нефти</t>
  </si>
  <si>
    <t>Использование ТЭР в качестве сырья и на нетопливные нужды</t>
  </si>
  <si>
    <t>Коэффициент пересчета в тонну условного топлива</t>
  </si>
  <si>
    <t>Т.у.т</t>
  </si>
  <si>
    <t>%</t>
  </si>
  <si>
    <t>Нефтепродукты</t>
  </si>
  <si>
    <t>Электроэнергия</t>
  </si>
  <si>
    <t>Связь</t>
  </si>
  <si>
    <t>16.5</t>
  </si>
  <si>
    <t>Тыс. т.у.т</t>
  </si>
  <si>
    <t>Конечное потребление по видам ресурсов в 2022 г.</t>
  </si>
  <si>
    <t>Тепловая энергия, Гкал</t>
  </si>
  <si>
    <t>Тепловая энергия, т у.т.</t>
  </si>
  <si>
    <t>Древесина топливная,
т у.т.</t>
  </si>
  <si>
    <t>Прочие виды 
твердого топлива</t>
  </si>
  <si>
    <t>Конечное потребление по секторам экономики в 2022 г.</t>
  </si>
  <si>
    <t>Потребление первичной энергии по видам ТЭР в 2022 г.</t>
  </si>
  <si>
    <t>14.1</t>
  </si>
  <si>
    <t>14.2</t>
  </si>
  <si>
    <t>14.3</t>
  </si>
  <si>
    <t>Прочие виды твердого топлива</t>
  </si>
  <si>
    <t>Сельское хозяйство</t>
  </si>
  <si>
    <t>Добыча полезных ископаемых</t>
  </si>
  <si>
    <t>Прочие виды промышленности</t>
  </si>
  <si>
    <t>Гидроэнергия и НВИЭ</t>
  </si>
  <si>
    <t>Электро-энергия</t>
  </si>
  <si>
    <t>Фактический топливно-энергетический баланс 
Североуральского ГО за 2022 г. (т у.т.)</t>
  </si>
  <si>
    <t>Однопродуктовый баланс прочего твердого топлива Североуральского ГО за 2022 г.</t>
  </si>
  <si>
    <t>Однопродуктовый баланс электроэнергии 
Североуральского ГО за 2022 г.</t>
  </si>
  <si>
    <t>Однопродуктовый баланс тепловой энергии 
Североуральского ГО за 2022 г.</t>
  </si>
  <si>
    <t>Газ природный, 
тыс. куб. м</t>
  </si>
  <si>
    <t>Однопродуктовый баланс природного газа Североуральского ГО за 2022 г.</t>
  </si>
  <si>
    <t>Газ природный, 
т у.т.</t>
  </si>
  <si>
    <t>Электро-энергия, 
тыс. кВт*ч</t>
  </si>
  <si>
    <t>Электро-энергия, 
т у.т.</t>
  </si>
  <si>
    <t>Бензин авто-мобильный, 
т</t>
  </si>
  <si>
    <t>Производство стройматериалов</t>
  </si>
  <si>
    <t>Однопродуктовый баланс бензина автомобильного Североуральского ГО за 2022 г.</t>
  </si>
  <si>
    <t>Бензин авто-мобильный, 
т у.т.</t>
  </si>
  <si>
    <t>Однопродуктовый баланс топлива дизельного Североуральского ГО за 2022 г.</t>
  </si>
  <si>
    <t>Топливо дизельное, 
т</t>
  </si>
  <si>
    <t>Топливо дизельное, 
т у.т.</t>
  </si>
  <si>
    <t>Однопродуктовый баланс мазута топочного Североуральского ГО за 2022 г.</t>
  </si>
  <si>
    <t>Мазут топочный, 
т</t>
  </si>
  <si>
    <t>Мазут топочный, 
т у.т.</t>
  </si>
  <si>
    <t>Однопродуктовый баланс сжиженных газов Североуральского ГО за 2022 г.</t>
  </si>
  <si>
    <t>Газ сжиженный, 
тыс. куб. м</t>
  </si>
  <si>
    <t>Газ сжиженный, 
т у.т.</t>
  </si>
  <si>
    <t>Однопродуктовый баланс нефтепродуктов 
Североуральского ГО за 2022 г., т у.т.</t>
  </si>
  <si>
    <t>Бензин авто-мобильный</t>
  </si>
  <si>
    <t>Топливо дизельное</t>
  </si>
  <si>
    <t>Мазут топочный</t>
  </si>
  <si>
    <t>Газ сжиженный</t>
  </si>
  <si>
    <t>Нефте-продукты, всего</t>
  </si>
  <si>
    <t>Древесина топливная, 
плотн. куб. м</t>
  </si>
  <si>
    <t>Утверждаю</t>
  </si>
  <si>
    <t>Глава Североуральского городского округа                       С.Н. Миронова</t>
  </si>
  <si>
    <t xml:space="preserve">Топливно-энергетический баланс
Североуральского городского округа  2022 год
</t>
  </si>
  <si>
    <t>Североуральск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</si>
</sst>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%"/>
    <numFmt numFmtId="165" formatCode="0.0000"/>
    <numFmt numFmtId="166" formatCode="#,##0.000;\-#,##0.000;&quot;-&quot;"/>
    <numFmt numFmtId="167" formatCode="#,##0.000_ ;\-#,##0.000\ "/>
    <numFmt numFmtId="168" formatCode="#,##0;\-#,##0;&quot;-&quot;"/>
    <numFmt numFmtId="169" formatCode="0.000"/>
    <numFmt numFmtId="170" formatCode="0.0"/>
    <numFmt numFmtId="171" formatCode="#,##0.0;\-#,##0.0;&quot;-&quot;"/>
    <numFmt numFmtId="172" formatCode="#,##0.00_ ;\-#,##0.00\ "/>
    <numFmt numFmtId="173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7.5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5"/>
      <color theme="1"/>
      <name val="PT Astra Serif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3" fillId="0" borderId="0" applyFont="0" applyFill="0" applyBorder="0" applyAlignment="0" applyProtection="0"/>
    <xf numFmtId="0" fontId="1" fillId="0" borderId="0"/>
  </cellStyleXfs>
  <cellXfs count="79">
    <xf numFmtId="0" fontId="0" fillId="0" borderId="0" xfId="0"/>
    <xf numFmtId="0" fontId="6" fillId="0" borderId="0" xfId="2" applyFont="1" applyAlignment="1">
      <alignment vertical="center" wrapText="1"/>
    </xf>
    <xf numFmtId="49" fontId="6" fillId="0" borderId="0" xfId="2" applyNumberFormat="1" applyFont="1" applyAlignment="1">
      <alignment horizontal="center" vertical="center" wrapText="1"/>
    </xf>
    <xf numFmtId="0" fontId="6" fillId="0" borderId="0" xfId="2" applyFont="1" applyAlignment="1">
      <alignment wrapText="1"/>
    </xf>
    <xf numFmtId="49" fontId="6" fillId="0" borderId="0" xfId="2" applyNumberFormat="1" applyFont="1" applyAlignment="1">
      <alignment horizontal="center" wrapText="1"/>
    </xf>
    <xf numFmtId="0" fontId="7" fillId="0" borderId="0" xfId="2" applyFont="1" applyAlignment="1">
      <alignment wrapText="1"/>
    </xf>
    <xf numFmtId="0" fontId="6" fillId="0" borderId="0" xfId="1" applyNumberFormat="1" applyFont="1" applyFill="1" applyBorder="1" applyAlignment="1" applyProtection="1">
      <alignment horizontal="left" wrapText="1"/>
    </xf>
    <xf numFmtId="0" fontId="6" fillId="0" borderId="0" xfId="2" applyFont="1" applyAlignment="1">
      <alignment horizontal="left" wrapText="1"/>
    </xf>
    <xf numFmtId="164" fontId="6" fillId="0" borderId="0" xfId="3" applyNumberFormat="1" applyFont="1" applyFill="1" applyBorder="1" applyAlignment="1">
      <alignment wrapText="1"/>
    </xf>
    <xf numFmtId="0" fontId="5" fillId="4" borderId="0" xfId="2" applyFont="1" applyFill="1" applyAlignment="1">
      <alignment horizontal="center" vertical="center" wrapText="1"/>
    </xf>
    <xf numFmtId="49" fontId="5" fillId="4" borderId="0" xfId="2" applyNumberFormat="1" applyFont="1" applyFill="1" applyAlignment="1">
      <alignment horizontal="center" vertical="center" wrapText="1"/>
    </xf>
    <xf numFmtId="0" fontId="5" fillId="5" borderId="0" xfId="2" applyFont="1" applyFill="1" applyAlignment="1">
      <alignment horizontal="center" vertical="center" wrapText="1"/>
    </xf>
    <xf numFmtId="49" fontId="7" fillId="0" borderId="0" xfId="2" applyNumberFormat="1" applyFont="1" applyAlignment="1">
      <alignment horizontal="right" vertical="center" wrapText="1"/>
    </xf>
    <xf numFmtId="49" fontId="7" fillId="0" borderId="0" xfId="2" applyNumberFormat="1" applyFont="1" applyAlignment="1">
      <alignment horizontal="center" vertical="center" wrapText="1"/>
    </xf>
    <xf numFmtId="0" fontId="7" fillId="2" borderId="0" xfId="1" applyNumberFormat="1" applyFont="1" applyFill="1" applyBorder="1" applyAlignment="1" applyProtection="1">
      <alignment horizontal="left" wrapText="1"/>
    </xf>
    <xf numFmtId="49" fontId="7" fillId="2" borderId="0" xfId="2" applyNumberFormat="1" applyFont="1" applyFill="1" applyAlignment="1">
      <alignment horizontal="center" wrapText="1"/>
    </xf>
    <xf numFmtId="0" fontId="6" fillId="6" borderId="0" xfId="2" applyFont="1" applyFill="1" applyAlignment="1">
      <alignment horizontal="left" wrapText="1"/>
    </xf>
    <xf numFmtId="49" fontId="6" fillId="6" borderId="0" xfId="2" applyNumberFormat="1" applyFont="1" applyFill="1" applyAlignment="1">
      <alignment horizontal="center" wrapText="1"/>
    </xf>
    <xf numFmtId="0" fontId="6" fillId="3" borderId="0" xfId="2" applyFont="1" applyFill="1" applyAlignment="1">
      <alignment horizontal="left" wrapText="1"/>
    </xf>
    <xf numFmtId="49" fontId="6" fillId="3" borderId="0" xfId="2" applyNumberFormat="1" applyFont="1" applyFill="1" applyAlignment="1">
      <alignment horizontal="center" wrapText="1"/>
    </xf>
    <xf numFmtId="0" fontId="6" fillId="0" borderId="0" xfId="2" applyFont="1" applyAlignment="1">
      <alignment horizontal="left" wrapText="1" indent="2"/>
    </xf>
    <xf numFmtId="0" fontId="7" fillId="7" borderId="0" xfId="2" applyFont="1" applyFill="1" applyAlignment="1">
      <alignment horizontal="left" wrapText="1"/>
    </xf>
    <xf numFmtId="49" fontId="7" fillId="7" borderId="0" xfId="2" applyNumberFormat="1" applyFont="1" applyFill="1" applyAlignment="1">
      <alignment horizontal="center" wrapText="1"/>
    </xf>
    <xf numFmtId="0" fontId="7" fillId="2" borderId="0" xfId="2" applyFont="1" applyFill="1" applyAlignment="1">
      <alignment horizontal="left" vertical="center" wrapText="1"/>
    </xf>
    <xf numFmtId="0" fontId="7" fillId="0" borderId="0" xfId="2" applyFont="1" applyAlignment="1">
      <alignment vertical="center" wrapText="1"/>
    </xf>
    <xf numFmtId="165" fontId="5" fillId="5" borderId="0" xfId="2" applyNumberFormat="1" applyFont="1" applyFill="1" applyAlignment="1">
      <alignment horizontal="center" vertical="center" wrapText="1"/>
    </xf>
    <xf numFmtId="166" fontId="6" fillId="0" borderId="0" xfId="1" applyNumberFormat="1" applyFont="1" applyFill="1" applyBorder="1" applyAlignment="1" applyProtection="1">
      <alignment horizontal="right" wrapText="1" indent="1"/>
    </xf>
    <xf numFmtId="49" fontId="7" fillId="2" borderId="0" xfId="2" applyNumberFormat="1" applyFont="1" applyFill="1" applyAlignment="1">
      <alignment horizontal="center" vertical="top" wrapText="1"/>
    </xf>
    <xf numFmtId="0" fontId="7" fillId="2" borderId="0" xfId="2" applyFont="1" applyFill="1" applyAlignment="1">
      <alignment horizontal="left" vertical="top" wrapText="1"/>
    </xf>
    <xf numFmtId="0" fontId="7" fillId="0" borderId="0" xfId="2" applyFont="1" applyAlignment="1">
      <alignment vertical="top" wrapText="1"/>
    </xf>
    <xf numFmtId="168" fontId="6" fillId="0" borderId="0" xfId="2" applyNumberFormat="1" applyFont="1" applyAlignment="1">
      <alignment horizontal="center" vertical="center" wrapText="1"/>
    </xf>
    <xf numFmtId="168" fontId="6" fillId="0" borderId="0" xfId="2" applyNumberFormat="1" applyFont="1" applyAlignment="1">
      <alignment wrapText="1"/>
    </xf>
    <xf numFmtId="169" fontId="6" fillId="0" borderId="0" xfId="2" applyNumberFormat="1" applyFont="1" applyAlignment="1">
      <alignment wrapText="1"/>
    </xf>
    <xf numFmtId="167" fontId="6" fillId="0" borderId="0" xfId="2" applyNumberFormat="1" applyFont="1" applyAlignment="1">
      <alignment wrapText="1"/>
    </xf>
    <xf numFmtId="0" fontId="8" fillId="2" borderId="0" xfId="0" applyFont="1" applyFill="1"/>
    <xf numFmtId="170" fontId="8" fillId="2" borderId="0" xfId="0" applyNumberFormat="1" applyFont="1" applyFill="1" applyAlignment="1">
      <alignment horizontal="center"/>
    </xf>
    <xf numFmtId="170" fontId="0" fillId="0" borderId="0" xfId="0" applyNumberFormat="1" applyAlignment="1">
      <alignment horizontal="center"/>
    </xf>
    <xf numFmtId="164" fontId="8" fillId="2" borderId="0" xfId="3" applyNumberFormat="1" applyFont="1" applyFill="1" applyAlignment="1">
      <alignment horizontal="center"/>
    </xf>
    <xf numFmtId="164" fontId="0" fillId="0" borderId="0" xfId="3" applyNumberFormat="1" applyFont="1" applyAlignment="1">
      <alignment horizontal="center"/>
    </xf>
    <xf numFmtId="170" fontId="8" fillId="0" borderId="0" xfId="0" applyNumberFormat="1" applyFont="1" applyAlignment="1">
      <alignment horizontal="center"/>
    </xf>
    <xf numFmtId="164" fontId="8" fillId="0" borderId="0" xfId="3" applyNumberFormat="1" applyFont="1" applyAlignment="1">
      <alignment horizontal="center"/>
    </xf>
    <xf numFmtId="0" fontId="8" fillId="0" borderId="0" xfId="0" applyFont="1" applyAlignment="1">
      <alignment horizontal="right"/>
    </xf>
    <xf numFmtId="171" fontId="6" fillId="0" borderId="0" xfId="2" applyNumberFormat="1" applyFont="1" applyAlignment="1">
      <alignment horizontal="right" vertical="center" wrapText="1" indent="1"/>
    </xf>
    <xf numFmtId="171" fontId="7" fillId="0" borderId="0" xfId="2" applyNumberFormat="1" applyFont="1" applyAlignment="1">
      <alignment horizontal="right" vertical="center" wrapText="1" indent="1"/>
    </xf>
    <xf numFmtId="171" fontId="7" fillId="2" borderId="0" xfId="1" applyNumberFormat="1" applyFont="1" applyFill="1" applyBorder="1" applyAlignment="1" applyProtection="1">
      <alignment horizontal="right" wrapText="1" indent="1"/>
    </xf>
    <xf numFmtId="171" fontId="7" fillId="2" borderId="0" xfId="2" applyNumberFormat="1" applyFont="1" applyFill="1" applyAlignment="1">
      <alignment horizontal="right" vertical="center" wrapText="1" indent="1"/>
    </xf>
    <xf numFmtId="171" fontId="6" fillId="6" borderId="0" xfId="2" applyNumberFormat="1" applyFont="1" applyFill="1" applyAlignment="1">
      <alignment horizontal="right" wrapText="1" indent="1"/>
    </xf>
    <xf numFmtId="171" fontId="6" fillId="3" borderId="0" xfId="2" applyNumberFormat="1" applyFont="1" applyFill="1" applyAlignment="1">
      <alignment horizontal="right" wrapText="1" indent="1"/>
    </xf>
    <xf numFmtId="171" fontId="7" fillId="7" borderId="0" xfId="2" applyNumberFormat="1" applyFont="1" applyFill="1" applyAlignment="1">
      <alignment horizontal="right" wrapText="1" indent="1"/>
    </xf>
    <xf numFmtId="49" fontId="5" fillId="5" borderId="0" xfId="2" applyNumberFormat="1" applyFont="1" applyFill="1" applyAlignment="1">
      <alignment horizontal="center" vertical="center" wrapText="1"/>
    </xf>
    <xf numFmtId="0" fontId="6" fillId="0" borderId="0" xfId="2" applyFont="1" applyAlignment="1">
      <alignment horizontal="right" wrapText="1" indent="1"/>
    </xf>
    <xf numFmtId="171" fontId="6" fillId="0" borderId="0" xfId="2" applyNumberFormat="1" applyFont="1" applyAlignment="1">
      <alignment horizontal="right" wrapText="1" indent="1"/>
    </xf>
    <xf numFmtId="171" fontId="6" fillId="0" borderId="0" xfId="1" applyNumberFormat="1" applyFont="1" applyFill="1" applyBorder="1" applyAlignment="1" applyProtection="1">
      <alignment horizontal="right" wrapText="1" indent="1"/>
    </xf>
    <xf numFmtId="171" fontId="6" fillId="2" borderId="0" xfId="1" applyNumberFormat="1" applyFont="1" applyFill="1" applyBorder="1" applyAlignment="1" applyProtection="1">
      <alignment horizontal="right" vertical="top" wrapText="1" indent="1"/>
    </xf>
    <xf numFmtId="10" fontId="0" fillId="0" borderId="0" xfId="3" applyNumberFormat="1" applyFont="1" applyAlignment="1">
      <alignment horizontal="center"/>
    </xf>
    <xf numFmtId="166" fontId="6" fillId="0" borderId="0" xfId="2" applyNumberFormat="1" applyFont="1" applyAlignment="1">
      <alignment horizontal="right" vertical="center" wrapText="1" indent="1"/>
    </xf>
    <xf numFmtId="166" fontId="7" fillId="2" borderId="0" xfId="1" applyNumberFormat="1" applyFont="1" applyFill="1" applyBorder="1" applyAlignment="1" applyProtection="1">
      <alignment horizontal="right" wrapText="1" indent="1"/>
    </xf>
    <xf numFmtId="166" fontId="6" fillId="0" borderId="0" xfId="2" applyNumberFormat="1" applyFont="1" applyAlignment="1">
      <alignment horizontal="right" wrapText="1" indent="1"/>
    </xf>
    <xf numFmtId="166" fontId="6" fillId="6" borderId="0" xfId="2" applyNumberFormat="1" applyFont="1" applyFill="1" applyAlignment="1">
      <alignment horizontal="right" wrapText="1" indent="1"/>
    </xf>
    <xf numFmtId="166" fontId="6" fillId="3" borderId="0" xfId="2" applyNumberFormat="1" applyFont="1" applyFill="1" applyAlignment="1">
      <alignment horizontal="right" wrapText="1" indent="1"/>
    </xf>
    <xf numFmtId="166" fontId="7" fillId="7" borderId="0" xfId="2" applyNumberFormat="1" applyFont="1" applyFill="1" applyAlignment="1">
      <alignment horizontal="right" wrapText="1" indent="1"/>
    </xf>
    <xf numFmtId="166" fontId="6" fillId="2" borderId="0" xfId="1" applyNumberFormat="1" applyFont="1" applyFill="1" applyBorder="1" applyAlignment="1" applyProtection="1">
      <alignment horizontal="right" vertical="top" wrapText="1" indent="1"/>
    </xf>
    <xf numFmtId="172" fontId="6" fillId="0" borderId="0" xfId="2" applyNumberFormat="1" applyFont="1" applyAlignment="1">
      <alignment wrapText="1"/>
    </xf>
    <xf numFmtId="166" fontId="7" fillId="2" borderId="0" xfId="1" applyNumberFormat="1" applyFont="1" applyFill="1" applyBorder="1" applyAlignment="1" applyProtection="1">
      <alignment horizontal="right" vertical="top" wrapText="1" indent="1"/>
    </xf>
    <xf numFmtId="171" fontId="7" fillId="2" borderId="0" xfId="1" applyNumberFormat="1" applyFont="1" applyFill="1" applyBorder="1" applyAlignment="1" applyProtection="1">
      <alignment horizontal="right" vertical="top" wrapText="1" indent="1"/>
    </xf>
    <xf numFmtId="0" fontId="0" fillId="0" borderId="0" xfId="0" applyAlignment="1">
      <alignment wrapText="1"/>
    </xf>
    <xf numFmtId="173" fontId="7" fillId="0" borderId="0" xfId="2" applyNumberFormat="1" applyFont="1" applyAlignment="1">
      <alignment wrapText="1"/>
    </xf>
    <xf numFmtId="171" fontId="7" fillId="0" borderId="0" xfId="2" applyNumberFormat="1" applyFont="1" applyAlignment="1">
      <alignment horizontal="right" wrapText="1" indent="1"/>
    </xf>
    <xf numFmtId="171" fontId="7" fillId="6" borderId="0" xfId="2" applyNumberFormat="1" applyFont="1" applyFill="1" applyAlignment="1">
      <alignment horizontal="right" wrapText="1" indent="1"/>
    </xf>
    <xf numFmtId="171" fontId="7" fillId="3" borderId="0" xfId="2" applyNumberFormat="1" applyFont="1" applyFill="1" applyAlignment="1">
      <alignment horizontal="right" wrapText="1" indent="1"/>
    </xf>
    <xf numFmtId="171" fontId="7" fillId="2" borderId="0" xfId="1" applyNumberFormat="1" applyFont="1" applyFill="1" applyBorder="1" applyAlignment="1" applyProtection="1">
      <alignment horizontal="right" vertical="top" wrapText="1"/>
    </xf>
    <xf numFmtId="0" fontId="6" fillId="0" borderId="0" xfId="2" applyFont="1" applyAlignment="1">
      <alignment vertical="top" wrapText="1"/>
    </xf>
    <xf numFmtId="0" fontId="9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</cellXfs>
  <cellStyles count="5">
    <cellStyle name="Гиперссылка 2" xfId="1"/>
    <cellStyle name="Обычный" xfId="0" builtinId="0"/>
    <cellStyle name="Обычный 2" xfId="2"/>
    <cellStyle name="Обычный 2 2" xfId="4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3"/>
              <c:layout>
                <c:manualLayout>
                  <c:x val="-2.3100751920741278E-3"/>
                  <c:y val="-2.81800270885519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599-47F1-9E36-9D6631DE9AA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Диаграммы!$B$3:$B$6</c:f>
              <c:strCache>
                <c:ptCount val="4"/>
                <c:pt idx="0">
                  <c:v>Нефтепродукты</c:v>
                </c:pt>
                <c:pt idx="1">
                  <c:v>Природный газ</c:v>
                </c:pt>
                <c:pt idx="2">
                  <c:v>Прочие виды 
твердого топлива</c:v>
                </c:pt>
                <c:pt idx="3">
                  <c:v>Электроэнергия</c:v>
                </c:pt>
              </c:strCache>
            </c:strRef>
          </c:cat>
          <c:val>
            <c:numRef>
              <c:f>Диаграммы!$C$3:$C$6</c:f>
              <c:numCache>
                <c:formatCode>0.0</c:formatCode>
                <c:ptCount val="4"/>
                <c:pt idx="0">
                  <c:v>8.5627000000000013</c:v>
                </c:pt>
                <c:pt idx="1">
                  <c:v>120.9499</c:v>
                </c:pt>
                <c:pt idx="2">
                  <c:v>0.28349999999999997</c:v>
                </c:pt>
                <c:pt idx="3">
                  <c:v>73.744199999999992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39-40CA-B615-17413F2087A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51239936"/>
        <c:axId val="251240328"/>
      </c:barChart>
      <c:catAx>
        <c:axId val="251239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1240328"/>
        <c:crosses val="autoZero"/>
        <c:auto val="1"/>
        <c:lblAlgn val="ctr"/>
        <c:lblOffset val="100"/>
        <c:noMultiLvlLbl val="0"/>
      </c:catAx>
      <c:valAx>
        <c:axId val="251240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51239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177660318411752"/>
          <c:y val="0.11492442597091522"/>
          <c:w val="0.52678091709124597"/>
          <c:h val="0.7981109519872926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67C-4A4A-8D7D-39B9E54C74E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67C-4A4A-8D7D-39B9E54C74E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67C-4A4A-8D7D-39B9E54C74E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67C-4A4A-8D7D-39B9E54C74E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67C-4A4A-8D7D-39B9E54C74E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67C-4A4A-8D7D-39B9E54C74E8}"/>
              </c:ext>
            </c:extLst>
          </c:dPt>
          <c:dLbls>
            <c:dLbl>
              <c:idx val="0"/>
              <c:layout>
                <c:manualLayout>
                  <c:x val="0.14071510957324107"/>
                  <c:y val="2.0969852946842248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67C-4A4A-8D7D-39B9E54C74E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6885813148788844E-2"/>
                  <c:y val="0.1153341912076323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67C-4A4A-8D7D-39B9E54C74E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67C-4A4A-8D7D-39B9E54C74E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1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Диаграммы!$B$22:$B$26</c:f>
              <c:strCache>
                <c:ptCount val="5"/>
                <c:pt idx="0">
                  <c:v>Нефтепродукты</c:v>
                </c:pt>
                <c:pt idx="1">
                  <c:v>Природный газ</c:v>
                </c:pt>
                <c:pt idx="2">
                  <c:v>Прочие виды твердого топлива</c:v>
                </c:pt>
                <c:pt idx="3">
                  <c:v>Электроэнергия</c:v>
                </c:pt>
                <c:pt idx="4">
                  <c:v>Тепловая энергия</c:v>
                </c:pt>
              </c:strCache>
            </c:strRef>
          </c:cat>
          <c:val>
            <c:numRef>
              <c:f>Диаграммы!$C$22:$C$26</c:f>
              <c:numCache>
                <c:formatCode>0.0</c:formatCode>
                <c:ptCount val="5"/>
                <c:pt idx="0">
                  <c:v>7032.2</c:v>
                </c:pt>
                <c:pt idx="1">
                  <c:v>11677.8</c:v>
                </c:pt>
                <c:pt idx="2">
                  <c:v>0</c:v>
                </c:pt>
                <c:pt idx="3">
                  <c:v>67434.8</c:v>
                </c:pt>
                <c:pt idx="4">
                  <c:v>72792.399999999994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969-4DD0-A7B1-D44D03F6536F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59984689413828"/>
          <c:y val="0.14121092493778997"/>
          <c:w val="0.57309765966754156"/>
          <c:h val="0.7776306505253176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DD9-4DEF-8D5E-D6514453093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DD9-4DEF-8D5E-D6514453093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DD9-4DEF-8D5E-D6514453093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DD9-4DEF-8D5E-D6514453093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DD9-4DEF-8D5E-D65144530933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6BD5-42E2-A1ED-95DCC9B9FA7A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0D5F-423E-8A4E-7511C47F0FFB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CDD9-4DEF-8D5E-D6514453093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1176363371245348E-2"/>
                  <c:y val="-0.560952554708903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DD9-4DEF-8D5E-D65144530933}"/>
                </c:ext>
                <c:ext xmlns:c15="http://schemas.microsoft.com/office/drawing/2012/chart" uri="{CE6537A1-D6FC-4f65-9D91-7224C49458BB}">
                  <c15:layout>
                    <c:manualLayout>
                      <c:w val="0.24480333187518227"/>
                      <c:h val="0.13759232021911341"/>
                    </c:manualLayout>
                  </c15:layout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DD9-4DEF-8D5E-D65144530933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629009915427236E-2"/>
                  <c:y val="1.13968905376451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DD9-4DEF-8D5E-D65144530933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9494021580635759E-4"/>
                  <c:y val="-0.105298669407586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DD9-4DEF-8D5E-D65144530933}"/>
                </c:ext>
                <c:ext xmlns:c15="http://schemas.microsoft.com/office/drawing/2012/chart" uri="{CE6537A1-D6FC-4f65-9D91-7224C49458BB}">
                  <c15:layout>
                    <c:manualLayout>
                      <c:w val="0.22863425925925926"/>
                      <c:h val="9.4906599254856241E-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1.035761154855643E-2"/>
                  <c:y val="-0.136932617470760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BD5-42E2-A1ED-95DCC9B9FA7A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20254611402741324"/>
                  <c:y val="3.31833485620557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D5F-423E-8A4E-7511C47F0FFB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Диаграммы!$B$43:$B$48</c:f>
              <c:strCache>
                <c:ptCount val="6"/>
                <c:pt idx="0">
                  <c:v>Сельское хозяйство</c:v>
                </c:pt>
                <c:pt idx="1">
                  <c:v>Промышленность</c:v>
                </c:pt>
                <c:pt idx="2">
                  <c:v>Строительство</c:v>
                </c:pt>
                <c:pt idx="3">
                  <c:v>Транспорт и связь</c:v>
                </c:pt>
                <c:pt idx="4">
                  <c:v>Сфера услуг</c:v>
                </c:pt>
                <c:pt idx="5">
                  <c:v>Население</c:v>
                </c:pt>
              </c:strCache>
            </c:strRef>
          </c:cat>
          <c:val>
            <c:numRef>
              <c:f>Диаграммы!$C$43:$C$48</c:f>
              <c:numCache>
                <c:formatCode>0.0</c:formatCode>
                <c:ptCount val="6"/>
                <c:pt idx="0">
                  <c:v>0</c:v>
                </c:pt>
                <c:pt idx="1">
                  <c:v>96888.299999999988</c:v>
                </c:pt>
                <c:pt idx="2">
                  <c:v>0</c:v>
                </c:pt>
                <c:pt idx="3">
                  <c:v>7097.9000000000005</c:v>
                </c:pt>
                <c:pt idx="4">
                  <c:v>8926.7000000000007</c:v>
                </c:pt>
                <c:pt idx="5">
                  <c:v>46024.299999999996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A3-44B9-A9E5-ED31BEA900A7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1</xdr:row>
      <xdr:rowOff>4761</xdr:rowOff>
    </xdr:from>
    <xdr:to>
      <xdr:col>14</xdr:col>
      <xdr:colOff>9524</xdr:colOff>
      <xdr:row>18</xdr:row>
      <xdr:rowOff>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2D3D3728-263F-D1EF-F3C1-D42E41E535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20</xdr:row>
      <xdr:rowOff>14287</xdr:rowOff>
    </xdr:from>
    <xdr:to>
      <xdr:col>14</xdr:col>
      <xdr:colOff>28575</xdr:colOff>
      <xdr:row>39</xdr:row>
      <xdr:rowOff>28575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CE1B8173-5FEA-3CA1-C84C-432D313953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41</xdr:row>
      <xdr:rowOff>4761</xdr:rowOff>
    </xdr:from>
    <xdr:to>
      <xdr:col>14</xdr:col>
      <xdr:colOff>0</xdr:colOff>
      <xdr:row>62</xdr:row>
      <xdr:rowOff>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0C810430-0C8C-8C2A-3ECA-E008960019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3"/>
  <sheetViews>
    <sheetView tabSelected="1" workbookViewId="0">
      <selection activeCell="R13" sqref="R13"/>
    </sheetView>
  </sheetViews>
  <sheetFormatPr defaultRowHeight="15" x14ac:dyDescent="0.25"/>
  <sheetData>
    <row r="2" spans="2:14" ht="18.75" x14ac:dyDescent="0.3">
      <c r="J2" s="72" t="s">
        <v>121</v>
      </c>
      <c r="K2" s="72"/>
      <c r="L2" s="72"/>
      <c r="M2" s="72"/>
      <c r="N2" s="72"/>
    </row>
    <row r="4" spans="2:14" x14ac:dyDescent="0.25">
      <c r="J4" s="73"/>
      <c r="K4" s="73"/>
      <c r="L4" s="73"/>
      <c r="M4" s="73"/>
      <c r="N4" s="73"/>
    </row>
    <row r="5" spans="2:14" x14ac:dyDescent="0.25">
      <c r="J5" s="74"/>
      <c r="K5" s="74"/>
      <c r="L5" s="74"/>
      <c r="M5" s="74"/>
      <c r="N5" s="74"/>
    </row>
    <row r="6" spans="2:14" ht="18.75" x14ac:dyDescent="0.25">
      <c r="J6" s="75" t="s">
        <v>122</v>
      </c>
      <c r="K6" s="75"/>
      <c r="L6" s="75"/>
      <c r="M6" s="75"/>
      <c r="N6" s="75"/>
    </row>
    <row r="10" spans="2:14" ht="96.75" customHeight="1" x14ac:dyDescent="0.3">
      <c r="B10" s="77" t="s">
        <v>123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23" spans="2:14" x14ac:dyDescent="0.25">
      <c r="B23" s="76" t="s">
        <v>124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</row>
  </sheetData>
  <mergeCells count="6">
    <mergeCell ref="J2:N2"/>
    <mergeCell ref="J4:N4"/>
    <mergeCell ref="J5:N5"/>
    <mergeCell ref="J6:N6"/>
    <mergeCell ref="B10:N10"/>
    <mergeCell ref="B23:N2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48.7109375" style="7" customWidth="1"/>
    <col min="2" max="2" width="8.7109375" style="4" customWidth="1"/>
    <col min="3" max="4" width="14.7109375" style="31" customWidth="1"/>
    <col min="5" max="5" width="50.7109375" style="3" customWidth="1"/>
    <col min="6" max="16384" width="9.140625" style="3"/>
  </cols>
  <sheetData>
    <row r="1" spans="1:5" s="1" customFormat="1" ht="50.1" customHeight="1" x14ac:dyDescent="0.25">
      <c r="A1" s="9" t="s">
        <v>93</v>
      </c>
      <c r="B1" s="10" t="s">
        <v>4</v>
      </c>
      <c r="C1" s="49" t="s">
        <v>120</v>
      </c>
      <c r="D1" s="49" t="s">
        <v>79</v>
      </c>
      <c r="E1" s="25" t="s">
        <v>64</v>
      </c>
    </row>
    <row r="2" spans="1:5" s="2" customFormat="1" x14ac:dyDescent="0.25">
      <c r="A2" s="12"/>
      <c r="B2" s="13"/>
      <c r="C2" s="30">
        <v>1</v>
      </c>
      <c r="D2" s="30">
        <v>2</v>
      </c>
      <c r="E2" s="2" t="s">
        <v>15</v>
      </c>
    </row>
    <row r="3" spans="1:5" x14ac:dyDescent="0.25">
      <c r="A3" s="7" t="s">
        <v>23</v>
      </c>
      <c r="B3" s="4" t="s">
        <v>13</v>
      </c>
      <c r="C3" s="42">
        <v>0</v>
      </c>
      <c r="D3" s="42">
        <f>ROUND(C3*C$37,1)</f>
        <v>0</v>
      </c>
    </row>
    <row r="4" spans="1:5" x14ac:dyDescent="0.25">
      <c r="A4" s="7" t="s">
        <v>24</v>
      </c>
      <c r="B4" s="4" t="s">
        <v>14</v>
      </c>
      <c r="C4" s="42">
        <v>1065.7</v>
      </c>
      <c r="D4" s="42">
        <f>ROUND(C4*C$37,1)</f>
        <v>283.5</v>
      </c>
      <c r="E4" s="33"/>
    </row>
    <row r="5" spans="1:5" x14ac:dyDescent="0.25">
      <c r="A5" s="7" t="s">
        <v>25</v>
      </c>
      <c r="B5" s="4" t="s">
        <v>15</v>
      </c>
      <c r="C5" s="42">
        <v>0</v>
      </c>
      <c r="D5" s="42">
        <f>ROUND(C5*C$37,1)</f>
        <v>0</v>
      </c>
    </row>
    <row r="6" spans="1:5" x14ac:dyDescent="0.25">
      <c r="A6" s="7" t="s">
        <v>2</v>
      </c>
      <c r="B6" s="4" t="s">
        <v>16</v>
      </c>
      <c r="C6" s="42">
        <v>0</v>
      </c>
      <c r="D6" s="42">
        <f>ROUND(C6*C$37,1)</f>
        <v>0</v>
      </c>
    </row>
    <row r="7" spans="1:5" s="5" customFormat="1" x14ac:dyDescent="0.25">
      <c r="A7" s="14" t="s">
        <v>26</v>
      </c>
      <c r="B7" s="15" t="s">
        <v>17</v>
      </c>
      <c r="C7" s="44">
        <f>SUM(C3:C6)</f>
        <v>1065.7</v>
      </c>
      <c r="D7" s="44">
        <f>SUM(D3:D6)</f>
        <v>283.5</v>
      </c>
    </row>
    <row r="8" spans="1:5" x14ac:dyDescent="0.25">
      <c r="A8" s="7" t="s">
        <v>0</v>
      </c>
      <c r="B8" s="4" t="s">
        <v>18</v>
      </c>
      <c r="C8" s="51">
        <f>ROUND(C7+C9+C10+C14+C18+C19-C20,3)</f>
        <v>0</v>
      </c>
      <c r="D8" s="51">
        <f>ROUND(D7+D9+D10+D14+D18+D19-D20,1)</f>
        <v>0</v>
      </c>
    </row>
    <row r="9" spans="1:5" x14ac:dyDescent="0.25">
      <c r="A9" s="16" t="s">
        <v>27</v>
      </c>
      <c r="B9" s="17" t="s">
        <v>19</v>
      </c>
      <c r="C9" s="46">
        <v>0</v>
      </c>
      <c r="D9" s="46">
        <f>ROUND(C9*C$37,1)</f>
        <v>0</v>
      </c>
    </row>
    <row r="10" spans="1:5" x14ac:dyDescent="0.25">
      <c r="A10" s="18" t="s">
        <v>55</v>
      </c>
      <c r="B10" s="19" t="s">
        <v>20</v>
      </c>
      <c r="C10" s="47">
        <f>C11+C12+C13</f>
        <v>-1065.7</v>
      </c>
      <c r="D10" s="47">
        <f>D11+D12+D13</f>
        <v>-283.5</v>
      </c>
    </row>
    <row r="11" spans="1:5" x14ac:dyDescent="0.25">
      <c r="A11" s="20" t="s">
        <v>28</v>
      </c>
      <c r="B11" s="4" t="s">
        <v>29</v>
      </c>
      <c r="C11" s="51">
        <v>0</v>
      </c>
      <c r="D11" s="51">
        <f>ROUND(C11*C$37,1)</f>
        <v>0</v>
      </c>
    </row>
    <row r="12" spans="1:5" x14ac:dyDescent="0.25">
      <c r="A12" s="20" t="s">
        <v>30</v>
      </c>
      <c r="B12" s="4" t="s">
        <v>31</v>
      </c>
      <c r="C12" s="51">
        <v>-1065.7</v>
      </c>
      <c r="D12" s="51">
        <f>ROUND(C12*C$37,1)</f>
        <v>-283.5</v>
      </c>
      <c r="E12" s="33"/>
    </row>
    <row r="13" spans="1:5" x14ac:dyDescent="0.25">
      <c r="A13" s="20" t="s">
        <v>32</v>
      </c>
      <c r="B13" s="4" t="s">
        <v>33</v>
      </c>
      <c r="C13" s="51">
        <v>0</v>
      </c>
      <c r="D13" s="51">
        <f>ROUND(C13*C$37,1)</f>
        <v>0</v>
      </c>
      <c r="E13" s="33"/>
    </row>
    <row r="14" spans="1:5" x14ac:dyDescent="0.25">
      <c r="A14" s="18" t="s">
        <v>65</v>
      </c>
      <c r="B14" s="19" t="s">
        <v>21</v>
      </c>
      <c r="C14" s="47">
        <f>SUM(C15:C17)</f>
        <v>0</v>
      </c>
      <c r="D14" s="47">
        <f>SUM(D15:D17)</f>
        <v>0</v>
      </c>
    </row>
    <row r="15" spans="1:5" x14ac:dyDescent="0.25">
      <c r="A15" s="20" t="s">
        <v>66</v>
      </c>
      <c r="B15" s="4" t="s">
        <v>34</v>
      </c>
      <c r="C15" s="51">
        <v>0</v>
      </c>
      <c r="D15" s="51">
        <f>ROUND(C15*C$37,1)</f>
        <v>0</v>
      </c>
    </row>
    <row r="16" spans="1:5" x14ac:dyDescent="0.25">
      <c r="A16" s="20" t="s">
        <v>35</v>
      </c>
      <c r="B16" s="4" t="s">
        <v>36</v>
      </c>
      <c r="C16" s="51">
        <v>0</v>
      </c>
      <c r="D16" s="51">
        <f>ROUND(C16*C$37,1)</f>
        <v>0</v>
      </c>
    </row>
    <row r="17" spans="1:5" x14ac:dyDescent="0.25">
      <c r="A17" s="20" t="s">
        <v>37</v>
      </c>
      <c r="B17" s="4" t="s">
        <v>38</v>
      </c>
      <c r="C17" s="51">
        <v>0</v>
      </c>
      <c r="D17" s="51">
        <f>ROUND(C17*C$37,1)</f>
        <v>0</v>
      </c>
    </row>
    <row r="18" spans="1:5" s="5" customFormat="1" x14ac:dyDescent="0.25">
      <c r="A18" s="14" t="s">
        <v>39</v>
      </c>
      <c r="B18" s="15" t="s">
        <v>22</v>
      </c>
      <c r="C18" s="44">
        <v>0</v>
      </c>
      <c r="D18" s="44">
        <f>ROUND(C18*C$37,1)</f>
        <v>0</v>
      </c>
      <c r="E18" s="3"/>
    </row>
    <row r="19" spans="1:5" s="5" customFormat="1" x14ac:dyDescent="0.25">
      <c r="A19" s="21" t="s">
        <v>40</v>
      </c>
      <c r="B19" s="22" t="s">
        <v>41</v>
      </c>
      <c r="C19" s="48">
        <v>0</v>
      </c>
      <c r="D19" s="48">
        <f>ROUND(C19*C$37,1)</f>
        <v>0</v>
      </c>
      <c r="E19" s="3"/>
    </row>
    <row r="20" spans="1:5" s="5" customFormat="1" x14ac:dyDescent="0.25">
      <c r="A20" s="14" t="s">
        <v>42</v>
      </c>
      <c r="B20" s="15" t="s">
        <v>43</v>
      </c>
      <c r="C20" s="44">
        <f>C21+C22+C26+C27+C33+C34+C35</f>
        <v>0</v>
      </c>
      <c r="D20" s="44">
        <f>D21+D22+D26+D27+D33+D34+D35</f>
        <v>0</v>
      </c>
    </row>
    <row r="21" spans="1:5" s="5" customFormat="1" x14ac:dyDescent="0.25">
      <c r="A21" s="6" t="s">
        <v>48</v>
      </c>
      <c r="B21" s="4" t="s">
        <v>56</v>
      </c>
      <c r="C21" s="52">
        <v>0</v>
      </c>
      <c r="D21" s="52">
        <f>ROUND(C21*C$37,1)</f>
        <v>0</v>
      </c>
    </row>
    <row r="22" spans="1:5" s="5" customFormat="1" x14ac:dyDescent="0.25">
      <c r="A22" s="6" t="s">
        <v>49</v>
      </c>
      <c r="B22" s="4" t="s">
        <v>44</v>
      </c>
      <c r="C22" s="52">
        <f>SUM(C23:C25)</f>
        <v>0</v>
      </c>
      <c r="D22" s="52">
        <f>SUM(D23:D25)</f>
        <v>0</v>
      </c>
      <c r="E22" s="3"/>
    </row>
    <row r="23" spans="1:5" s="5" customFormat="1" x14ac:dyDescent="0.25">
      <c r="A23" s="20" t="s">
        <v>88</v>
      </c>
      <c r="B23" s="4" t="s">
        <v>83</v>
      </c>
      <c r="C23" s="52">
        <v>0</v>
      </c>
      <c r="D23" s="52">
        <f>ROUND(C23*C$36,1)</f>
        <v>0</v>
      </c>
      <c r="E23" s="52"/>
    </row>
    <row r="24" spans="1:5" s="5" customFormat="1" x14ac:dyDescent="0.25">
      <c r="A24" s="20" t="s">
        <v>102</v>
      </c>
      <c r="B24" s="4" t="s">
        <v>84</v>
      </c>
      <c r="C24" s="52">
        <v>0</v>
      </c>
      <c r="D24" s="52">
        <f>ROUND(C24*C$36,1)</f>
        <v>0</v>
      </c>
      <c r="E24" s="52"/>
    </row>
    <row r="25" spans="1:5" s="5" customFormat="1" x14ac:dyDescent="0.25">
      <c r="A25" s="20" t="s">
        <v>89</v>
      </c>
      <c r="B25" s="4" t="s">
        <v>85</v>
      </c>
      <c r="C25" s="52">
        <v>0</v>
      </c>
      <c r="D25" s="52">
        <f>ROUND(C25*C$36,1)</f>
        <v>0</v>
      </c>
      <c r="E25" s="52"/>
    </row>
    <row r="26" spans="1:5" s="5" customFormat="1" x14ac:dyDescent="0.25">
      <c r="A26" s="6" t="s">
        <v>3</v>
      </c>
      <c r="B26" s="4" t="s">
        <v>57</v>
      </c>
      <c r="C26" s="52">
        <v>0</v>
      </c>
      <c r="D26" s="52">
        <f>ROUND(C26*C$37,1)</f>
        <v>0</v>
      </c>
    </row>
    <row r="27" spans="1:5" s="5" customFormat="1" x14ac:dyDescent="0.25">
      <c r="A27" s="6" t="s">
        <v>45</v>
      </c>
      <c r="B27" s="4" t="s">
        <v>46</v>
      </c>
      <c r="C27" s="52">
        <f>SUM(C28:C32)</f>
        <v>0</v>
      </c>
      <c r="D27" s="52">
        <f>SUM(D28:D32)</f>
        <v>0</v>
      </c>
      <c r="E27" s="3"/>
    </row>
    <row r="28" spans="1:5" s="5" customFormat="1" x14ac:dyDescent="0.25">
      <c r="A28" s="20" t="s">
        <v>51</v>
      </c>
      <c r="B28" s="4" t="s">
        <v>58</v>
      </c>
      <c r="C28" s="52">
        <v>0</v>
      </c>
      <c r="D28" s="52">
        <f t="shared" ref="D28:D35" si="0">ROUND(C28*C$37,1)</f>
        <v>0</v>
      </c>
      <c r="E28" s="3"/>
    </row>
    <row r="29" spans="1:5" s="5" customFormat="1" x14ac:dyDescent="0.25">
      <c r="A29" s="20" t="s">
        <v>50</v>
      </c>
      <c r="B29" s="4" t="s">
        <v>59</v>
      </c>
      <c r="C29" s="52">
        <v>0</v>
      </c>
      <c r="D29" s="52">
        <f t="shared" si="0"/>
        <v>0</v>
      </c>
      <c r="E29" s="3"/>
    </row>
    <row r="30" spans="1:5" s="5" customFormat="1" x14ac:dyDescent="0.25">
      <c r="A30" s="20" t="s">
        <v>52</v>
      </c>
      <c r="B30" s="4" t="s">
        <v>60</v>
      </c>
      <c r="C30" s="52">
        <v>0</v>
      </c>
      <c r="D30" s="52">
        <f t="shared" si="0"/>
        <v>0</v>
      </c>
      <c r="E30" s="3"/>
    </row>
    <row r="31" spans="1:5" s="5" customFormat="1" x14ac:dyDescent="0.25">
      <c r="A31" s="20" t="s">
        <v>53</v>
      </c>
      <c r="B31" s="4" t="s">
        <v>61</v>
      </c>
      <c r="C31" s="52">
        <v>0</v>
      </c>
      <c r="D31" s="52">
        <f t="shared" si="0"/>
        <v>0</v>
      </c>
      <c r="E31" s="3"/>
    </row>
    <row r="32" spans="1:5" s="5" customFormat="1" x14ac:dyDescent="0.25">
      <c r="A32" s="20" t="s">
        <v>73</v>
      </c>
      <c r="B32" s="4" t="s">
        <v>74</v>
      </c>
      <c r="C32" s="52">
        <v>0</v>
      </c>
      <c r="D32" s="52">
        <f t="shared" si="0"/>
        <v>0</v>
      </c>
      <c r="E32" s="33"/>
    </row>
    <row r="33" spans="1:5" s="5" customFormat="1" x14ac:dyDescent="0.25">
      <c r="A33" s="6" t="s">
        <v>54</v>
      </c>
      <c r="B33" s="4" t="s">
        <v>62</v>
      </c>
      <c r="C33" s="52">
        <v>0</v>
      </c>
      <c r="D33" s="52">
        <f t="shared" si="0"/>
        <v>0</v>
      </c>
      <c r="E33" s="3"/>
    </row>
    <row r="34" spans="1:5" s="5" customFormat="1" x14ac:dyDescent="0.25">
      <c r="A34" s="6" t="s">
        <v>1</v>
      </c>
      <c r="B34" s="4" t="s">
        <v>47</v>
      </c>
      <c r="C34" s="52">
        <v>0</v>
      </c>
      <c r="D34" s="52">
        <f t="shared" si="0"/>
        <v>0</v>
      </c>
      <c r="E34" s="3"/>
    </row>
    <row r="35" spans="1:5" s="24" customFormat="1" ht="30" x14ac:dyDescent="0.25">
      <c r="A35" s="23" t="s">
        <v>67</v>
      </c>
      <c r="B35" s="27" t="s">
        <v>63</v>
      </c>
      <c r="C35" s="53">
        <v>0</v>
      </c>
      <c r="D35" s="53">
        <f t="shared" si="0"/>
        <v>0</v>
      </c>
      <c r="E35" s="3"/>
    </row>
    <row r="37" spans="1:5" ht="30" x14ac:dyDescent="0.25">
      <c r="A37" s="7" t="s">
        <v>68</v>
      </c>
      <c r="C37" s="26">
        <v>0.26600000000000001</v>
      </c>
      <c r="D37" s="26"/>
    </row>
    <row r="39" spans="1:5" s="4" customFormat="1" x14ac:dyDescent="0.25">
      <c r="A39" s="3"/>
      <c r="C39" s="31"/>
      <c r="D39" s="31"/>
    </row>
    <row r="40" spans="1:5" s="4" customFormat="1" x14ac:dyDescent="0.25">
      <c r="A40" s="3"/>
      <c r="C40" s="31"/>
      <c r="D40" s="31"/>
    </row>
    <row r="41" spans="1:5" s="4" customFormat="1" x14ac:dyDescent="0.25">
      <c r="A41" s="3"/>
      <c r="C41" s="31"/>
      <c r="D41" s="31"/>
    </row>
    <row r="42" spans="1:5" s="4" customFormat="1" x14ac:dyDescent="0.25">
      <c r="A42" s="3"/>
      <c r="C42" s="31"/>
      <c r="D42" s="31"/>
    </row>
    <row r="43" spans="1:5" s="4" customFormat="1" x14ac:dyDescent="0.25">
      <c r="A43" s="3"/>
      <c r="C43" s="31"/>
      <c r="D43" s="31"/>
    </row>
    <row r="44" spans="1:5" s="4" customFormat="1" x14ac:dyDescent="0.25">
      <c r="A44" s="3"/>
      <c r="C44" s="31"/>
      <c r="D44" s="31"/>
    </row>
    <row r="45" spans="1:5" s="4" customFormat="1" x14ac:dyDescent="0.25">
      <c r="A45" s="3"/>
      <c r="C45" s="31"/>
      <c r="D45" s="31"/>
    </row>
    <row r="46" spans="1:5" x14ac:dyDescent="0.25">
      <c r="E46" s="4"/>
    </row>
    <row r="47" spans="1:5" x14ac:dyDescent="0.25">
      <c r="E47" s="4"/>
    </row>
    <row r="48" spans="1:5" x14ac:dyDescent="0.25">
      <c r="E48" s="4"/>
    </row>
    <row r="49" spans="5:5" x14ac:dyDescent="0.25">
      <c r="E49" s="4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48.7109375" style="7" customWidth="1"/>
    <col min="2" max="2" width="8.7109375" style="4" customWidth="1"/>
    <col min="3" max="4" width="14.7109375" style="3" customWidth="1"/>
    <col min="5" max="5" width="50.7109375" style="3" customWidth="1"/>
    <col min="6" max="16384" width="9.140625" style="3"/>
  </cols>
  <sheetData>
    <row r="1" spans="1:5" s="1" customFormat="1" ht="50.1" customHeight="1" x14ac:dyDescent="0.25">
      <c r="A1" s="9" t="s">
        <v>94</v>
      </c>
      <c r="B1" s="10" t="s">
        <v>4</v>
      </c>
      <c r="C1" s="11" t="s">
        <v>99</v>
      </c>
      <c r="D1" s="11" t="s">
        <v>100</v>
      </c>
      <c r="E1" s="25" t="s">
        <v>64</v>
      </c>
    </row>
    <row r="2" spans="1:5" s="2" customFormat="1" x14ac:dyDescent="0.25">
      <c r="A2" s="12"/>
      <c r="B2" s="13"/>
      <c r="C2" s="2" t="s">
        <v>13</v>
      </c>
      <c r="D2" s="2" t="s">
        <v>14</v>
      </c>
      <c r="E2" s="2" t="s">
        <v>15</v>
      </c>
    </row>
    <row r="3" spans="1:5" x14ac:dyDescent="0.25">
      <c r="A3" s="7" t="s">
        <v>23</v>
      </c>
      <c r="B3" s="4" t="s">
        <v>13</v>
      </c>
      <c r="C3" s="55">
        <v>0</v>
      </c>
      <c r="D3" s="42">
        <f>ROUND(C3*C$37,1)</f>
        <v>0</v>
      </c>
    </row>
    <row r="4" spans="1:5" x14ac:dyDescent="0.25">
      <c r="A4" s="7" t="s">
        <v>24</v>
      </c>
      <c r="B4" s="4" t="s">
        <v>14</v>
      </c>
      <c r="C4" s="55">
        <v>599546.17200000002</v>
      </c>
      <c r="D4" s="42">
        <f t="shared" ref="D4:D35" si="0">ROUND(C4*C$37,1)</f>
        <v>73744.2</v>
      </c>
    </row>
    <row r="5" spans="1:5" x14ac:dyDescent="0.25">
      <c r="A5" s="7" t="s">
        <v>25</v>
      </c>
      <c r="B5" s="4" t="s">
        <v>15</v>
      </c>
      <c r="C5" s="55">
        <v>0</v>
      </c>
      <c r="D5" s="42">
        <f t="shared" si="0"/>
        <v>0</v>
      </c>
    </row>
    <row r="6" spans="1:5" x14ac:dyDescent="0.25">
      <c r="A6" s="7" t="s">
        <v>2</v>
      </c>
      <c r="B6" s="4" t="s">
        <v>16</v>
      </c>
      <c r="C6" s="55">
        <v>0</v>
      </c>
      <c r="D6" s="42">
        <f t="shared" si="0"/>
        <v>0</v>
      </c>
    </row>
    <row r="7" spans="1:5" s="5" customFormat="1" x14ac:dyDescent="0.25">
      <c r="A7" s="14" t="s">
        <v>26</v>
      </c>
      <c r="B7" s="15" t="s">
        <v>17</v>
      </c>
      <c r="C7" s="56">
        <f>SUM(C3:C6)</f>
        <v>599546.17200000002</v>
      </c>
      <c r="D7" s="44">
        <f>SUM(D3:D6)</f>
        <v>73744.2</v>
      </c>
    </row>
    <row r="8" spans="1:5" x14ac:dyDescent="0.25">
      <c r="A8" s="7" t="s">
        <v>0</v>
      </c>
      <c r="B8" s="4" t="s">
        <v>18</v>
      </c>
      <c r="C8" s="57">
        <f>ROUND(C7+C9+C10+C14+C18+C19-C20,3)</f>
        <v>0</v>
      </c>
      <c r="D8" s="51">
        <f>ROUND(D7+D9+D10+D14+D18+D19-D20,1)</f>
        <v>0</v>
      </c>
    </row>
    <row r="9" spans="1:5" x14ac:dyDescent="0.25">
      <c r="A9" s="16" t="s">
        <v>27</v>
      </c>
      <c r="B9" s="17" t="s">
        <v>19</v>
      </c>
      <c r="C9" s="58">
        <v>0</v>
      </c>
      <c r="D9" s="46">
        <f t="shared" si="0"/>
        <v>0</v>
      </c>
    </row>
    <row r="10" spans="1:5" x14ac:dyDescent="0.25">
      <c r="A10" s="18" t="s">
        <v>55</v>
      </c>
      <c r="B10" s="19" t="s">
        <v>20</v>
      </c>
      <c r="C10" s="59">
        <f>SUM(C11:C13)</f>
        <v>-28771.58</v>
      </c>
      <c r="D10" s="47">
        <f>SUM(D11:D13)</f>
        <v>-3538.9</v>
      </c>
    </row>
    <row r="11" spans="1:5" x14ac:dyDescent="0.25">
      <c r="A11" s="20" t="s">
        <v>28</v>
      </c>
      <c r="B11" s="4" t="s">
        <v>29</v>
      </c>
      <c r="C11" s="57">
        <v>0</v>
      </c>
      <c r="D11" s="51">
        <f t="shared" si="0"/>
        <v>0</v>
      </c>
      <c r="E11" s="62"/>
    </row>
    <row r="12" spans="1:5" x14ac:dyDescent="0.25">
      <c r="A12" s="20" t="s">
        <v>30</v>
      </c>
      <c r="B12" s="4" t="s">
        <v>31</v>
      </c>
      <c r="C12" s="57">
        <v>-28771.58</v>
      </c>
      <c r="D12" s="51">
        <f t="shared" si="0"/>
        <v>-3538.9</v>
      </c>
    </row>
    <row r="13" spans="1:5" x14ac:dyDescent="0.25">
      <c r="A13" s="20" t="s">
        <v>32</v>
      </c>
      <c r="B13" s="4" t="s">
        <v>33</v>
      </c>
      <c r="C13" s="57">
        <v>0</v>
      </c>
      <c r="D13" s="51">
        <f t="shared" si="0"/>
        <v>0</v>
      </c>
    </row>
    <row r="14" spans="1:5" x14ac:dyDescent="0.25">
      <c r="A14" s="18" t="s">
        <v>65</v>
      </c>
      <c r="B14" s="19" t="s">
        <v>21</v>
      </c>
      <c r="C14" s="59">
        <f>SUM(C15:C17)</f>
        <v>0</v>
      </c>
      <c r="D14" s="47">
        <f>SUM(D15:D17)</f>
        <v>0</v>
      </c>
    </row>
    <row r="15" spans="1:5" x14ac:dyDescent="0.25">
      <c r="A15" s="20" t="s">
        <v>66</v>
      </c>
      <c r="B15" s="4" t="s">
        <v>34</v>
      </c>
      <c r="C15" s="57">
        <v>0</v>
      </c>
      <c r="D15" s="51">
        <f t="shared" si="0"/>
        <v>0</v>
      </c>
    </row>
    <row r="16" spans="1:5" x14ac:dyDescent="0.25">
      <c r="A16" s="20" t="s">
        <v>35</v>
      </c>
      <c r="B16" s="4" t="s">
        <v>36</v>
      </c>
      <c r="C16" s="57">
        <v>0</v>
      </c>
      <c r="D16" s="51">
        <f t="shared" si="0"/>
        <v>0</v>
      </c>
    </row>
    <row r="17" spans="1:5" x14ac:dyDescent="0.25">
      <c r="A17" s="20" t="s">
        <v>37</v>
      </c>
      <c r="B17" s="4" t="s">
        <v>38</v>
      </c>
      <c r="C17" s="57">
        <v>0</v>
      </c>
      <c r="D17" s="51">
        <f t="shared" si="0"/>
        <v>0</v>
      </c>
    </row>
    <row r="18" spans="1:5" s="5" customFormat="1" x14ac:dyDescent="0.25">
      <c r="A18" s="14" t="s">
        <v>39</v>
      </c>
      <c r="B18" s="15" t="s">
        <v>22</v>
      </c>
      <c r="C18" s="56">
        <v>-896.2</v>
      </c>
      <c r="D18" s="44">
        <f t="shared" si="0"/>
        <v>-110.2</v>
      </c>
      <c r="E18" s="33"/>
    </row>
    <row r="19" spans="1:5" s="5" customFormat="1" x14ac:dyDescent="0.25">
      <c r="A19" s="21" t="s">
        <v>40</v>
      </c>
      <c r="B19" s="22" t="s">
        <v>41</v>
      </c>
      <c r="C19" s="60">
        <v>-21628.582999999999</v>
      </c>
      <c r="D19" s="48">
        <f t="shared" si="0"/>
        <v>-2660.3</v>
      </c>
      <c r="E19" s="33"/>
    </row>
    <row r="20" spans="1:5" s="5" customFormat="1" x14ac:dyDescent="0.25">
      <c r="A20" s="14" t="s">
        <v>42</v>
      </c>
      <c r="B20" s="15" t="s">
        <v>43</v>
      </c>
      <c r="C20" s="56">
        <f>C21+C22+C26+C27+C33+C34+C35</f>
        <v>548249.80900000001</v>
      </c>
      <c r="D20" s="44">
        <f>D21+D22+D26+D27+D33+D34+D35</f>
        <v>67434.8</v>
      </c>
    </row>
    <row r="21" spans="1:5" s="5" customFormat="1" x14ac:dyDescent="0.25">
      <c r="A21" s="6" t="s">
        <v>48</v>
      </c>
      <c r="B21" s="4" t="s">
        <v>56</v>
      </c>
      <c r="C21" s="26">
        <v>0</v>
      </c>
      <c r="D21" s="52">
        <f t="shared" si="0"/>
        <v>0</v>
      </c>
      <c r="E21" s="33"/>
    </row>
    <row r="22" spans="1:5" s="5" customFormat="1" x14ac:dyDescent="0.25">
      <c r="A22" s="6" t="s">
        <v>49</v>
      </c>
      <c r="B22" s="4" t="s">
        <v>44</v>
      </c>
      <c r="C22" s="26">
        <f>SUM(C23:C25)</f>
        <v>505267.46</v>
      </c>
      <c r="D22" s="52">
        <f>SUM(D23:D25)</f>
        <v>62148</v>
      </c>
      <c r="E22" s="3"/>
    </row>
    <row r="23" spans="1:5" s="5" customFormat="1" x14ac:dyDescent="0.25">
      <c r="A23" s="20" t="s">
        <v>88</v>
      </c>
      <c r="B23" s="4" t="s">
        <v>83</v>
      </c>
      <c r="C23" s="26">
        <v>347411.65</v>
      </c>
      <c r="D23" s="52">
        <f>ROUNDUP(C23*C$37,1)</f>
        <v>42731.7</v>
      </c>
      <c r="E23" s="33"/>
    </row>
    <row r="24" spans="1:5" s="5" customFormat="1" x14ac:dyDescent="0.25">
      <c r="A24" s="20" t="s">
        <v>102</v>
      </c>
      <c r="B24" s="4" t="s">
        <v>84</v>
      </c>
      <c r="C24" s="26">
        <v>92762.8</v>
      </c>
      <c r="D24" s="52">
        <f>ROUNDUP(C24*C$37,1)</f>
        <v>11409.9</v>
      </c>
      <c r="E24" s="33"/>
    </row>
    <row r="25" spans="1:5" s="5" customFormat="1" x14ac:dyDescent="0.25">
      <c r="A25" s="20" t="s">
        <v>89</v>
      </c>
      <c r="B25" s="4" t="s">
        <v>85</v>
      </c>
      <c r="C25" s="26">
        <v>65093.01</v>
      </c>
      <c r="D25" s="52">
        <f t="shared" si="0"/>
        <v>8006.4</v>
      </c>
      <c r="E25" s="33"/>
    </row>
    <row r="26" spans="1:5" s="5" customFormat="1" x14ac:dyDescent="0.25">
      <c r="A26" s="6" t="s">
        <v>3</v>
      </c>
      <c r="B26" s="4" t="s">
        <v>57</v>
      </c>
      <c r="C26" s="26">
        <v>0</v>
      </c>
      <c r="D26" s="52">
        <f t="shared" si="0"/>
        <v>0</v>
      </c>
      <c r="E26" s="33"/>
    </row>
    <row r="27" spans="1:5" s="5" customFormat="1" x14ac:dyDescent="0.25">
      <c r="A27" s="6" t="s">
        <v>45</v>
      </c>
      <c r="B27" s="4" t="s">
        <v>46</v>
      </c>
      <c r="C27" s="26">
        <f>SUM(C28:C32)</f>
        <v>0</v>
      </c>
      <c r="D27" s="52">
        <f>SUM(D28:D32)</f>
        <v>0</v>
      </c>
      <c r="E27" s="3"/>
    </row>
    <row r="28" spans="1:5" s="5" customFormat="1" x14ac:dyDescent="0.25">
      <c r="A28" s="20" t="s">
        <v>51</v>
      </c>
      <c r="B28" s="4" t="s">
        <v>58</v>
      </c>
      <c r="C28" s="26">
        <v>0</v>
      </c>
      <c r="D28" s="52">
        <f t="shared" si="0"/>
        <v>0</v>
      </c>
      <c r="E28" s="33"/>
    </row>
    <row r="29" spans="1:5" s="5" customFormat="1" x14ac:dyDescent="0.25">
      <c r="A29" s="20" t="s">
        <v>50</v>
      </c>
      <c r="B29" s="4" t="s">
        <v>59</v>
      </c>
      <c r="C29" s="26">
        <v>0</v>
      </c>
      <c r="D29" s="52">
        <f t="shared" si="0"/>
        <v>0</v>
      </c>
      <c r="E29" s="33"/>
    </row>
    <row r="30" spans="1:5" s="5" customFormat="1" x14ac:dyDescent="0.25">
      <c r="A30" s="20" t="s">
        <v>52</v>
      </c>
      <c r="B30" s="4" t="s">
        <v>60</v>
      </c>
      <c r="C30" s="26">
        <v>0</v>
      </c>
      <c r="D30" s="52">
        <f t="shared" si="0"/>
        <v>0</v>
      </c>
      <c r="E30" s="3"/>
    </row>
    <row r="31" spans="1:5" s="5" customFormat="1" x14ac:dyDescent="0.25">
      <c r="A31" s="20" t="s">
        <v>53</v>
      </c>
      <c r="B31" s="4" t="s">
        <v>61</v>
      </c>
      <c r="C31" s="26">
        <v>0</v>
      </c>
      <c r="D31" s="52">
        <f t="shared" si="0"/>
        <v>0</v>
      </c>
      <c r="E31" s="33"/>
    </row>
    <row r="32" spans="1:5" s="5" customFormat="1" x14ac:dyDescent="0.25">
      <c r="A32" s="20" t="s">
        <v>73</v>
      </c>
      <c r="B32" s="4" t="s">
        <v>74</v>
      </c>
      <c r="C32" s="26">
        <v>0</v>
      </c>
      <c r="D32" s="52">
        <f t="shared" si="0"/>
        <v>0</v>
      </c>
      <c r="E32" s="33"/>
    </row>
    <row r="33" spans="1:5" s="5" customFormat="1" x14ac:dyDescent="0.25">
      <c r="A33" s="6" t="s">
        <v>54</v>
      </c>
      <c r="B33" s="4" t="s">
        <v>62</v>
      </c>
      <c r="C33" s="26">
        <v>14266.221</v>
      </c>
      <c r="D33" s="52">
        <f t="shared" si="0"/>
        <v>1754.7</v>
      </c>
      <c r="E33" s="33"/>
    </row>
    <row r="34" spans="1:5" s="5" customFormat="1" x14ac:dyDescent="0.25">
      <c r="A34" s="6" t="s">
        <v>1</v>
      </c>
      <c r="B34" s="4" t="s">
        <v>47</v>
      </c>
      <c r="C34" s="26">
        <v>28716.128000000001</v>
      </c>
      <c r="D34" s="52">
        <f t="shared" si="0"/>
        <v>3532.1</v>
      </c>
      <c r="E34" s="3"/>
    </row>
    <row r="35" spans="1:5" s="24" customFormat="1" ht="30" x14ac:dyDescent="0.25">
      <c r="A35" s="23" t="s">
        <v>67</v>
      </c>
      <c r="B35" s="27" t="s">
        <v>63</v>
      </c>
      <c r="C35" s="61">
        <v>0</v>
      </c>
      <c r="D35" s="53">
        <f t="shared" si="0"/>
        <v>0</v>
      </c>
      <c r="E35" s="3"/>
    </row>
    <row r="37" spans="1:5" ht="15" customHeight="1" x14ac:dyDescent="0.25">
      <c r="A37" s="7" t="s">
        <v>68</v>
      </c>
      <c r="C37" s="50">
        <v>0.123</v>
      </c>
      <c r="D37" s="50"/>
    </row>
    <row r="38" spans="1:5" ht="15" customHeight="1" x14ac:dyDescent="0.25"/>
    <row r="39" spans="1:5" x14ac:dyDescent="0.25">
      <c r="A39" s="3"/>
      <c r="E39" s="24"/>
    </row>
    <row r="40" spans="1:5" x14ac:dyDescent="0.25">
      <c r="A40" s="3"/>
    </row>
    <row r="41" spans="1:5" x14ac:dyDescent="0.25">
      <c r="A41" s="3"/>
    </row>
    <row r="42" spans="1:5" x14ac:dyDescent="0.25">
      <c r="A42" s="3"/>
    </row>
    <row r="43" spans="1:5" s="4" customFormat="1" x14ac:dyDescent="0.25">
      <c r="A43" s="3"/>
      <c r="C43" s="3"/>
      <c r="D43" s="3"/>
      <c r="E43" s="3"/>
    </row>
    <row r="44" spans="1:5" s="4" customFormat="1" x14ac:dyDescent="0.25">
      <c r="A44" s="3"/>
      <c r="C44" s="3"/>
      <c r="D44" s="3"/>
      <c r="E44" s="3"/>
    </row>
    <row r="45" spans="1:5" s="4" customFormat="1" x14ac:dyDescent="0.25">
      <c r="A45" s="3"/>
      <c r="C45" s="3"/>
      <c r="D45" s="3"/>
      <c r="E45" s="3"/>
    </row>
    <row r="46" spans="1:5" s="4" customFormat="1" x14ac:dyDescent="0.25">
      <c r="A46" s="3"/>
      <c r="C46" s="3"/>
      <c r="D46" s="3"/>
      <c r="E46" s="3"/>
    </row>
    <row r="47" spans="1:5" s="4" customFormat="1" x14ac:dyDescent="0.25">
      <c r="A47" s="3"/>
      <c r="C47" s="3"/>
      <c r="D47" s="3"/>
    </row>
    <row r="48" spans="1:5" s="4" customFormat="1" x14ac:dyDescent="0.25">
      <c r="A48" s="3"/>
      <c r="C48" s="3"/>
      <c r="D48" s="3"/>
    </row>
    <row r="49" spans="1:5" s="4" customFormat="1" x14ac:dyDescent="0.25">
      <c r="A49" s="3"/>
      <c r="C49" s="3"/>
      <c r="D49" s="3"/>
    </row>
    <row r="50" spans="1:5" s="4" customFormat="1" x14ac:dyDescent="0.25">
      <c r="A50" s="3"/>
      <c r="C50" s="3"/>
      <c r="D50" s="3"/>
    </row>
    <row r="51" spans="1:5" s="4" customFormat="1" x14ac:dyDescent="0.25">
      <c r="A51" s="3"/>
      <c r="C51" s="3"/>
      <c r="D51" s="3"/>
    </row>
    <row r="52" spans="1:5" s="4" customFormat="1" x14ac:dyDescent="0.25">
      <c r="A52" s="3"/>
      <c r="C52" s="3"/>
      <c r="D52" s="3"/>
    </row>
    <row r="53" spans="1:5" s="4" customFormat="1" x14ac:dyDescent="0.25">
      <c r="A53" s="3"/>
      <c r="C53" s="3"/>
      <c r="D53" s="3"/>
    </row>
    <row r="54" spans="1:5" s="4" customFormat="1" x14ac:dyDescent="0.25">
      <c r="A54" s="3"/>
      <c r="C54" s="3"/>
      <c r="D54" s="3"/>
    </row>
    <row r="55" spans="1:5" x14ac:dyDescent="0.25">
      <c r="E55" s="4"/>
    </row>
    <row r="56" spans="1:5" x14ac:dyDescent="0.25">
      <c r="E56" s="4"/>
    </row>
    <row r="57" spans="1:5" x14ac:dyDescent="0.25">
      <c r="E57" s="4"/>
    </row>
    <row r="58" spans="1:5" x14ac:dyDescent="0.25">
      <c r="E58" s="4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48.7109375" style="7" customWidth="1"/>
    <col min="2" max="2" width="8.7109375" style="4" customWidth="1"/>
    <col min="3" max="4" width="14.7109375" style="3" customWidth="1"/>
    <col min="5" max="5" width="60.7109375" style="3" customWidth="1"/>
    <col min="6" max="16384" width="9.140625" style="3"/>
  </cols>
  <sheetData>
    <row r="1" spans="1:5" s="1" customFormat="1" ht="50.1" customHeight="1" x14ac:dyDescent="0.25">
      <c r="A1" s="9" t="s">
        <v>95</v>
      </c>
      <c r="B1" s="10" t="s">
        <v>4</v>
      </c>
      <c r="C1" s="11" t="s">
        <v>77</v>
      </c>
      <c r="D1" s="11" t="s">
        <v>78</v>
      </c>
      <c r="E1" s="25" t="s">
        <v>64</v>
      </c>
    </row>
    <row r="2" spans="1:5" s="2" customFormat="1" x14ac:dyDescent="0.25">
      <c r="A2" s="12"/>
      <c r="B2" s="13"/>
      <c r="C2" s="2" t="s">
        <v>13</v>
      </c>
      <c r="D2" s="2" t="s">
        <v>14</v>
      </c>
    </row>
    <row r="3" spans="1:5" x14ac:dyDescent="0.25">
      <c r="A3" s="7" t="s">
        <v>23</v>
      </c>
      <c r="B3" s="4" t="s">
        <v>13</v>
      </c>
      <c r="C3" s="55">
        <v>0</v>
      </c>
      <c r="D3" s="42">
        <f>ROUND(C3*C$37,1)</f>
        <v>0</v>
      </c>
    </row>
    <row r="4" spans="1:5" x14ac:dyDescent="0.25">
      <c r="A4" s="7" t="s">
        <v>24</v>
      </c>
      <c r="B4" s="4" t="s">
        <v>14</v>
      </c>
      <c r="C4" s="55">
        <v>0</v>
      </c>
      <c r="D4" s="42">
        <f>ROUND(C4*C$37,1)</f>
        <v>0</v>
      </c>
    </row>
    <row r="5" spans="1:5" x14ac:dyDescent="0.25">
      <c r="A5" s="7" t="s">
        <v>25</v>
      </c>
      <c r="B5" s="4" t="s">
        <v>15</v>
      </c>
      <c r="C5" s="55">
        <v>0</v>
      </c>
      <c r="D5" s="42">
        <f>ROUND(C5*C$37,1)</f>
        <v>0</v>
      </c>
    </row>
    <row r="6" spans="1:5" x14ac:dyDescent="0.25">
      <c r="A6" s="7" t="s">
        <v>2</v>
      </c>
      <c r="B6" s="4" t="s">
        <v>16</v>
      </c>
      <c r="C6" s="55">
        <v>0</v>
      </c>
      <c r="D6" s="42">
        <f>ROUND(C6*C$37,1)</f>
        <v>0</v>
      </c>
    </row>
    <row r="7" spans="1:5" s="5" customFormat="1" x14ac:dyDescent="0.25">
      <c r="A7" s="14" t="s">
        <v>26</v>
      </c>
      <c r="B7" s="15" t="s">
        <v>17</v>
      </c>
      <c r="C7" s="56">
        <f>SUM(C3:C6)</f>
        <v>0</v>
      </c>
      <c r="D7" s="56">
        <f>SUM(D3:D6)</f>
        <v>0</v>
      </c>
    </row>
    <row r="8" spans="1:5" x14ac:dyDescent="0.25">
      <c r="A8" s="7" t="s">
        <v>0</v>
      </c>
      <c r="B8" s="4" t="s">
        <v>18</v>
      </c>
      <c r="C8" s="57">
        <f>ROUND(C7+C9+C10+C14+C18+C19-C20,3)</f>
        <v>0</v>
      </c>
      <c r="D8" s="51">
        <f>ROUND(D7+D9+D10+D14+D18+D19-D20,1)</f>
        <v>0</v>
      </c>
    </row>
    <row r="9" spans="1:5" x14ac:dyDescent="0.25">
      <c r="A9" s="16" t="s">
        <v>27</v>
      </c>
      <c r="B9" s="17" t="s">
        <v>19</v>
      </c>
      <c r="C9" s="58">
        <v>0</v>
      </c>
      <c r="D9" s="46">
        <f>ROUND(C9*C$37,1)</f>
        <v>0</v>
      </c>
    </row>
    <row r="10" spans="1:5" x14ac:dyDescent="0.25">
      <c r="A10" s="18" t="s">
        <v>55</v>
      </c>
      <c r="B10" s="19" t="s">
        <v>20</v>
      </c>
      <c r="C10" s="59">
        <f>SUM(C11:C13)</f>
        <v>704287</v>
      </c>
      <c r="D10" s="47">
        <f>SUM(D11:D13)</f>
        <v>104657</v>
      </c>
    </row>
    <row r="11" spans="1:5" x14ac:dyDescent="0.25">
      <c r="A11" s="20" t="s">
        <v>28</v>
      </c>
      <c r="B11" s="4" t="s">
        <v>29</v>
      </c>
      <c r="C11" s="57">
        <v>0</v>
      </c>
      <c r="D11" s="51">
        <f t="shared" ref="D11:D19" si="0">ROUND(C11*C$37,1)</f>
        <v>0</v>
      </c>
      <c r="E11" s="62"/>
    </row>
    <row r="12" spans="1:5" x14ac:dyDescent="0.25">
      <c r="A12" s="20" t="s">
        <v>30</v>
      </c>
      <c r="B12" s="4" t="s">
        <v>31</v>
      </c>
      <c r="C12" s="57">
        <v>704287</v>
      </c>
      <c r="D12" s="51">
        <f t="shared" si="0"/>
        <v>104657</v>
      </c>
      <c r="E12" s="33"/>
    </row>
    <row r="13" spans="1:5" x14ac:dyDescent="0.25">
      <c r="A13" s="20" t="s">
        <v>32</v>
      </c>
      <c r="B13" s="4" t="s">
        <v>33</v>
      </c>
      <c r="C13" s="57"/>
      <c r="D13" s="51">
        <f t="shared" si="0"/>
        <v>0</v>
      </c>
    </row>
    <row r="14" spans="1:5" x14ac:dyDescent="0.25">
      <c r="A14" s="18" t="s">
        <v>65</v>
      </c>
      <c r="B14" s="19" t="s">
        <v>21</v>
      </c>
      <c r="C14" s="59">
        <f>SUM(C15:C17)</f>
        <v>0</v>
      </c>
      <c r="D14" s="59">
        <f>SUM(D15:D17)</f>
        <v>0</v>
      </c>
    </row>
    <row r="15" spans="1:5" x14ac:dyDescent="0.25">
      <c r="A15" s="20" t="s">
        <v>66</v>
      </c>
      <c r="B15" s="4" t="s">
        <v>34</v>
      </c>
      <c r="C15" s="57">
        <v>0</v>
      </c>
      <c r="D15" s="51">
        <f t="shared" si="0"/>
        <v>0</v>
      </c>
      <c r="E15" s="33"/>
    </row>
    <row r="16" spans="1:5" x14ac:dyDescent="0.25">
      <c r="A16" s="20" t="s">
        <v>35</v>
      </c>
      <c r="B16" s="4" t="s">
        <v>36</v>
      </c>
      <c r="C16" s="57">
        <v>0</v>
      </c>
      <c r="D16" s="51">
        <f t="shared" si="0"/>
        <v>0</v>
      </c>
    </row>
    <row r="17" spans="1:5" x14ac:dyDescent="0.25">
      <c r="A17" s="20" t="s">
        <v>37</v>
      </c>
      <c r="B17" s="4" t="s">
        <v>38</v>
      </c>
      <c r="C17" s="57">
        <v>0</v>
      </c>
      <c r="D17" s="51">
        <f t="shared" si="0"/>
        <v>0</v>
      </c>
    </row>
    <row r="18" spans="1:5" s="5" customFormat="1" x14ac:dyDescent="0.25">
      <c r="A18" s="14" t="s">
        <v>39</v>
      </c>
      <c r="B18" s="15" t="s">
        <v>22</v>
      </c>
      <c r="C18" s="56">
        <v>-50741</v>
      </c>
      <c r="D18" s="44">
        <f t="shared" si="0"/>
        <v>-7540.1</v>
      </c>
      <c r="E18" s="33"/>
    </row>
    <row r="19" spans="1:5" s="5" customFormat="1" x14ac:dyDescent="0.25">
      <c r="A19" s="21" t="s">
        <v>40</v>
      </c>
      <c r="B19" s="22" t="s">
        <v>41</v>
      </c>
      <c r="C19" s="60">
        <v>-163691</v>
      </c>
      <c r="D19" s="48">
        <f t="shared" si="0"/>
        <v>-24324.5</v>
      </c>
      <c r="E19" s="33"/>
    </row>
    <row r="20" spans="1:5" s="5" customFormat="1" x14ac:dyDescent="0.25">
      <c r="A20" s="14" t="s">
        <v>42</v>
      </c>
      <c r="B20" s="15" t="s">
        <v>43</v>
      </c>
      <c r="C20" s="56">
        <f>C21+C22+C26+C27+C33+C34+C35</f>
        <v>489855</v>
      </c>
      <c r="D20" s="44">
        <f>D21+D22+D26+D27+D33+D34+D35</f>
        <v>72792.399999999994</v>
      </c>
    </row>
    <row r="21" spans="1:5" s="5" customFormat="1" x14ac:dyDescent="0.25">
      <c r="A21" s="6" t="s">
        <v>48</v>
      </c>
      <c r="B21" s="4" t="s">
        <v>56</v>
      </c>
      <c r="C21" s="26">
        <v>0</v>
      </c>
      <c r="D21" s="52">
        <f>ROUND(C21*C$37,1)</f>
        <v>0</v>
      </c>
      <c r="E21" s="33"/>
    </row>
    <row r="22" spans="1:5" s="5" customFormat="1" x14ac:dyDescent="0.25">
      <c r="A22" s="6" t="s">
        <v>49</v>
      </c>
      <c r="B22" s="4" t="s">
        <v>44</v>
      </c>
      <c r="C22" s="26">
        <f>SUM(C23:C25)</f>
        <v>181011</v>
      </c>
      <c r="D22" s="52">
        <f>SUM(D23:D25)</f>
        <v>26898.199999999997</v>
      </c>
      <c r="E22" s="3"/>
    </row>
    <row r="23" spans="1:5" s="5" customFormat="1" x14ac:dyDescent="0.25">
      <c r="A23" s="20" t="s">
        <v>88</v>
      </c>
      <c r="B23" s="4" t="s">
        <v>83</v>
      </c>
      <c r="C23" s="26">
        <v>140694</v>
      </c>
      <c r="D23" s="52">
        <f>ROUND(C23*C$37,1)</f>
        <v>20907.099999999999</v>
      </c>
      <c r="E23" s="33"/>
    </row>
    <row r="24" spans="1:5" s="5" customFormat="1" x14ac:dyDescent="0.25">
      <c r="A24" s="20" t="s">
        <v>102</v>
      </c>
      <c r="B24" s="4" t="s">
        <v>84</v>
      </c>
      <c r="C24" s="26">
        <v>21052</v>
      </c>
      <c r="D24" s="52">
        <f>ROUND(C24*C$37,1)</f>
        <v>3128.3</v>
      </c>
      <c r="E24" s="33"/>
    </row>
    <row r="25" spans="1:5" s="5" customFormat="1" x14ac:dyDescent="0.25">
      <c r="A25" s="20" t="s">
        <v>89</v>
      </c>
      <c r="B25" s="4" t="s">
        <v>85</v>
      </c>
      <c r="C25" s="26">
        <v>19265</v>
      </c>
      <c r="D25" s="52">
        <f>ROUND(C25*C$37,1)</f>
        <v>2862.8</v>
      </c>
      <c r="E25" s="33"/>
    </row>
    <row r="26" spans="1:5" s="5" customFormat="1" x14ac:dyDescent="0.25">
      <c r="A26" s="6" t="s">
        <v>3</v>
      </c>
      <c r="B26" s="4" t="s">
        <v>57</v>
      </c>
      <c r="C26" s="26">
        <v>0</v>
      </c>
      <c r="D26" s="52">
        <f>ROUND(C26*C$37,1)</f>
        <v>0</v>
      </c>
      <c r="E26" s="33"/>
    </row>
    <row r="27" spans="1:5" s="5" customFormat="1" x14ac:dyDescent="0.25">
      <c r="A27" s="6" t="s">
        <v>45</v>
      </c>
      <c r="B27" s="4" t="s">
        <v>46</v>
      </c>
      <c r="C27" s="26">
        <f>SUM(C28:C32)</f>
        <v>559</v>
      </c>
      <c r="D27" s="52">
        <f>SUM(D28:D32)</f>
        <v>83.1</v>
      </c>
      <c r="E27" s="3"/>
    </row>
    <row r="28" spans="1:5" s="5" customFormat="1" x14ac:dyDescent="0.25">
      <c r="A28" s="20" t="s">
        <v>51</v>
      </c>
      <c r="B28" s="4" t="s">
        <v>58</v>
      </c>
      <c r="C28" s="26">
        <v>0</v>
      </c>
      <c r="D28" s="52">
        <f t="shared" ref="D28:D35" si="1">ROUND(C28*C$37,1)</f>
        <v>0</v>
      </c>
      <c r="E28" s="3"/>
    </row>
    <row r="29" spans="1:5" s="5" customFormat="1" x14ac:dyDescent="0.25">
      <c r="A29" s="20" t="s">
        <v>50</v>
      </c>
      <c r="B29" s="4" t="s">
        <v>59</v>
      </c>
      <c r="C29" s="26">
        <v>0</v>
      </c>
      <c r="D29" s="52">
        <f t="shared" si="1"/>
        <v>0</v>
      </c>
      <c r="E29" s="33"/>
    </row>
    <row r="30" spans="1:5" s="5" customFormat="1" x14ac:dyDescent="0.25">
      <c r="A30" s="20" t="s">
        <v>52</v>
      </c>
      <c r="B30" s="4" t="s">
        <v>60</v>
      </c>
      <c r="C30" s="26">
        <v>0</v>
      </c>
      <c r="D30" s="52">
        <f t="shared" si="1"/>
        <v>0</v>
      </c>
      <c r="E30" s="3"/>
    </row>
    <row r="31" spans="1:5" s="5" customFormat="1" x14ac:dyDescent="0.25">
      <c r="A31" s="20" t="s">
        <v>53</v>
      </c>
      <c r="B31" s="4" t="s">
        <v>61</v>
      </c>
      <c r="C31" s="26">
        <v>559</v>
      </c>
      <c r="D31" s="52">
        <f t="shared" si="1"/>
        <v>83.1</v>
      </c>
      <c r="E31" s="33"/>
    </row>
    <row r="32" spans="1:5" s="5" customFormat="1" x14ac:dyDescent="0.25">
      <c r="A32" s="20" t="s">
        <v>73</v>
      </c>
      <c r="B32" s="4" t="s">
        <v>74</v>
      </c>
      <c r="C32" s="26">
        <v>0</v>
      </c>
      <c r="D32" s="52">
        <f t="shared" si="1"/>
        <v>0</v>
      </c>
      <c r="E32" s="33"/>
    </row>
    <row r="33" spans="1:5" s="5" customFormat="1" x14ac:dyDescent="0.25">
      <c r="A33" s="6" t="s">
        <v>54</v>
      </c>
      <c r="B33" s="4" t="s">
        <v>62</v>
      </c>
      <c r="C33" s="26">
        <v>48264</v>
      </c>
      <c r="D33" s="52">
        <f t="shared" si="1"/>
        <v>7172</v>
      </c>
      <c r="E33" s="33"/>
    </row>
    <row r="34" spans="1:5" s="5" customFormat="1" x14ac:dyDescent="0.25">
      <c r="A34" s="6" t="s">
        <v>1</v>
      </c>
      <c r="B34" s="4" t="s">
        <v>47</v>
      </c>
      <c r="C34" s="26">
        <v>260021</v>
      </c>
      <c r="D34" s="52">
        <f t="shared" si="1"/>
        <v>38639.1</v>
      </c>
      <c r="E34" s="33"/>
    </row>
    <row r="35" spans="1:5" s="24" customFormat="1" ht="30" x14ac:dyDescent="0.25">
      <c r="A35" s="23" t="s">
        <v>67</v>
      </c>
      <c r="B35" s="27" t="s">
        <v>63</v>
      </c>
      <c r="C35" s="61">
        <v>0</v>
      </c>
      <c r="D35" s="53">
        <f t="shared" si="1"/>
        <v>0</v>
      </c>
      <c r="E35" s="3"/>
    </row>
    <row r="37" spans="1:5" ht="30" x14ac:dyDescent="0.25">
      <c r="A37" s="7" t="s">
        <v>68</v>
      </c>
      <c r="C37" s="50">
        <v>0.14860000000000001</v>
      </c>
      <c r="D37" s="50"/>
    </row>
    <row r="39" spans="1:5" x14ac:dyDescent="0.25">
      <c r="A39" s="3"/>
      <c r="E39" s="24"/>
    </row>
    <row r="40" spans="1:5" x14ac:dyDescent="0.25">
      <c r="A40" s="3"/>
    </row>
    <row r="41" spans="1:5" x14ac:dyDescent="0.25">
      <c r="A41" s="3"/>
    </row>
    <row r="42" spans="1:5" x14ac:dyDescent="0.25">
      <c r="A42" s="3"/>
    </row>
    <row r="43" spans="1:5" s="4" customFormat="1" x14ac:dyDescent="0.25">
      <c r="A43" s="3"/>
      <c r="C43" s="3"/>
      <c r="D43" s="3"/>
      <c r="E43" s="3"/>
    </row>
    <row r="44" spans="1:5" s="4" customFormat="1" x14ac:dyDescent="0.25">
      <c r="A44" s="3"/>
      <c r="C44" s="3"/>
      <c r="D44" s="3"/>
      <c r="E44" s="3"/>
    </row>
    <row r="45" spans="1:5" s="4" customFormat="1" x14ac:dyDescent="0.25">
      <c r="A45" s="3"/>
      <c r="C45" s="3"/>
      <c r="D45" s="3"/>
      <c r="E45" s="3"/>
    </row>
    <row r="46" spans="1:5" s="4" customFormat="1" x14ac:dyDescent="0.25">
      <c r="A46" s="3"/>
      <c r="C46" s="3"/>
      <c r="D46" s="3"/>
      <c r="E46" s="3"/>
    </row>
    <row r="47" spans="1:5" s="4" customFormat="1" x14ac:dyDescent="0.25">
      <c r="A47" s="3"/>
      <c r="C47" s="3"/>
      <c r="D47" s="3"/>
    </row>
    <row r="48" spans="1:5" s="4" customFormat="1" x14ac:dyDescent="0.25">
      <c r="A48" s="3"/>
      <c r="C48" s="3"/>
      <c r="D48" s="3"/>
    </row>
    <row r="49" spans="1:5" s="4" customFormat="1" x14ac:dyDescent="0.25">
      <c r="A49" s="3"/>
      <c r="C49" s="3"/>
      <c r="D49" s="3"/>
    </row>
    <row r="50" spans="1:5" s="4" customFormat="1" x14ac:dyDescent="0.25">
      <c r="A50" s="3"/>
      <c r="C50" s="3"/>
      <c r="D50" s="3"/>
    </row>
    <row r="51" spans="1:5" s="4" customFormat="1" x14ac:dyDescent="0.25">
      <c r="A51" s="3"/>
      <c r="C51" s="3"/>
      <c r="D51" s="3"/>
    </row>
    <row r="52" spans="1:5" s="4" customFormat="1" x14ac:dyDescent="0.25">
      <c r="A52" s="3"/>
      <c r="C52" s="3"/>
      <c r="D52" s="3"/>
    </row>
    <row r="53" spans="1:5" s="4" customFormat="1" x14ac:dyDescent="0.25">
      <c r="A53" s="3"/>
      <c r="C53" s="3"/>
      <c r="D53" s="3"/>
    </row>
    <row r="54" spans="1:5" s="4" customFormat="1" x14ac:dyDescent="0.25">
      <c r="A54" s="3"/>
      <c r="C54" s="3"/>
      <c r="D54" s="3"/>
    </row>
    <row r="55" spans="1:5" x14ac:dyDescent="0.25">
      <c r="E55" s="4"/>
    </row>
    <row r="56" spans="1:5" x14ac:dyDescent="0.25">
      <c r="E56" s="4"/>
    </row>
    <row r="57" spans="1:5" x14ac:dyDescent="0.25">
      <c r="E57" s="4"/>
    </row>
    <row r="58" spans="1:5" x14ac:dyDescent="0.25">
      <c r="E58" s="4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48.7109375" style="7" customWidth="1"/>
    <col min="2" max="2" width="8.7109375" style="4" customWidth="1"/>
    <col min="3" max="12" width="13.7109375" style="3" customWidth="1"/>
    <col min="13" max="16384" width="9.140625" style="3"/>
  </cols>
  <sheetData>
    <row r="1" spans="1:12" s="1" customFormat="1" ht="50.1" customHeight="1" x14ac:dyDescent="0.25">
      <c r="A1" s="9" t="s">
        <v>92</v>
      </c>
      <c r="B1" s="10" t="s">
        <v>4</v>
      </c>
      <c r="C1" s="11" t="s">
        <v>5</v>
      </c>
      <c r="D1" s="11" t="s">
        <v>6</v>
      </c>
      <c r="E1" s="11" t="s">
        <v>7</v>
      </c>
      <c r="F1" s="11" t="s">
        <v>8</v>
      </c>
      <c r="G1" s="11" t="s">
        <v>9</v>
      </c>
      <c r="H1" s="11" t="s">
        <v>90</v>
      </c>
      <c r="I1" s="11" t="s">
        <v>10</v>
      </c>
      <c r="J1" s="11" t="s">
        <v>91</v>
      </c>
      <c r="K1" s="11" t="s">
        <v>11</v>
      </c>
      <c r="L1" s="9" t="s">
        <v>12</v>
      </c>
    </row>
    <row r="2" spans="1:12" s="2" customFormat="1" x14ac:dyDescent="0.25">
      <c r="A2" s="12"/>
      <c r="B2" s="13"/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2" t="s">
        <v>18</v>
      </c>
      <c r="I2" s="2" t="s">
        <v>19</v>
      </c>
      <c r="J2" s="2" t="s">
        <v>20</v>
      </c>
      <c r="K2" s="2" t="s">
        <v>21</v>
      </c>
      <c r="L2" s="13" t="s">
        <v>22</v>
      </c>
    </row>
    <row r="3" spans="1:12" x14ac:dyDescent="0.25">
      <c r="A3" s="7" t="s">
        <v>23</v>
      </c>
      <c r="B3" s="4" t="s">
        <v>13</v>
      </c>
      <c r="C3" s="42">
        <v>0</v>
      </c>
      <c r="D3" s="42">
        <v>0</v>
      </c>
      <c r="E3" s="42">
        <f>Нефтепродукты!G3</f>
        <v>0</v>
      </c>
      <c r="F3" s="42">
        <f>Газ!D3</f>
        <v>0</v>
      </c>
      <c r="G3" s="42">
        <f>ТТ!D3</f>
        <v>0</v>
      </c>
      <c r="H3" s="42">
        <v>0</v>
      </c>
      <c r="I3" s="42">
        <v>0</v>
      </c>
      <c r="J3" s="42">
        <f>ЭЭ!D3</f>
        <v>0</v>
      </c>
      <c r="K3" s="42">
        <f>ТЭ!D3</f>
        <v>0</v>
      </c>
      <c r="L3" s="43">
        <f t="shared" ref="L3:L35" si="0">SUM(C3:K3)</f>
        <v>0</v>
      </c>
    </row>
    <row r="4" spans="1:12" x14ac:dyDescent="0.25">
      <c r="A4" s="7" t="s">
        <v>24</v>
      </c>
      <c r="B4" s="4" t="s">
        <v>14</v>
      </c>
      <c r="C4" s="42">
        <v>0</v>
      </c>
      <c r="D4" s="42">
        <v>0</v>
      </c>
      <c r="E4" s="42">
        <f>Нефтепродукты!G4</f>
        <v>8852.6</v>
      </c>
      <c r="F4" s="42">
        <f>Газ!D4</f>
        <v>120949.9</v>
      </c>
      <c r="G4" s="42">
        <f>ТТ!D4</f>
        <v>283.5</v>
      </c>
      <c r="H4" s="42">
        <v>0</v>
      </c>
      <c r="I4" s="42">
        <v>0</v>
      </c>
      <c r="J4" s="42">
        <f>ЭЭ!D4</f>
        <v>73744.2</v>
      </c>
      <c r="K4" s="42">
        <f>ТЭ!D4</f>
        <v>0</v>
      </c>
      <c r="L4" s="43">
        <f t="shared" si="0"/>
        <v>203830.2</v>
      </c>
    </row>
    <row r="5" spans="1:12" x14ac:dyDescent="0.25">
      <c r="A5" s="7" t="s">
        <v>25</v>
      </c>
      <c r="B5" s="4" t="s">
        <v>15</v>
      </c>
      <c r="C5" s="42">
        <v>0</v>
      </c>
      <c r="D5" s="42">
        <v>0</v>
      </c>
      <c r="E5" s="42">
        <f>Нефтепродукты!G5</f>
        <v>0</v>
      </c>
      <c r="F5" s="42">
        <f>Газ!D5</f>
        <v>0</v>
      </c>
      <c r="G5" s="42">
        <f>ТТ!D5</f>
        <v>0</v>
      </c>
      <c r="H5" s="42">
        <v>0</v>
      </c>
      <c r="I5" s="42">
        <v>0</v>
      </c>
      <c r="J5" s="42">
        <f>ЭЭ!D5</f>
        <v>0</v>
      </c>
      <c r="K5" s="42">
        <f>ТЭ!D5</f>
        <v>0</v>
      </c>
      <c r="L5" s="43">
        <f t="shared" si="0"/>
        <v>0</v>
      </c>
    </row>
    <row r="6" spans="1:12" x14ac:dyDescent="0.25">
      <c r="A6" s="7" t="s">
        <v>2</v>
      </c>
      <c r="B6" s="4" t="s">
        <v>16</v>
      </c>
      <c r="C6" s="42">
        <v>0</v>
      </c>
      <c r="D6" s="42">
        <v>0</v>
      </c>
      <c r="E6" s="42">
        <f>Нефтепродукты!G6</f>
        <v>-289.89999999999998</v>
      </c>
      <c r="F6" s="42">
        <f>Газ!D6</f>
        <v>0</v>
      </c>
      <c r="G6" s="42">
        <f>ТТ!D6</f>
        <v>0</v>
      </c>
      <c r="H6" s="42">
        <v>0</v>
      </c>
      <c r="I6" s="42">
        <v>0</v>
      </c>
      <c r="J6" s="42">
        <f>ЭЭ!D6</f>
        <v>0</v>
      </c>
      <c r="K6" s="42">
        <f>ТЭ!D6</f>
        <v>0</v>
      </c>
      <c r="L6" s="43">
        <f t="shared" si="0"/>
        <v>-289.89999999999998</v>
      </c>
    </row>
    <row r="7" spans="1:12" s="5" customFormat="1" x14ac:dyDescent="0.25">
      <c r="A7" s="14" t="s">
        <v>26</v>
      </c>
      <c r="B7" s="15" t="s">
        <v>17</v>
      </c>
      <c r="C7" s="44">
        <f>SUM(C3:C6)</f>
        <v>0</v>
      </c>
      <c r="D7" s="44">
        <f>SUM(D3:D6)</f>
        <v>0</v>
      </c>
      <c r="E7" s="44">
        <f t="shared" ref="E7:K7" si="1">SUM(E3:E6)</f>
        <v>8562.7000000000007</v>
      </c>
      <c r="F7" s="44">
        <f t="shared" si="1"/>
        <v>120949.9</v>
      </c>
      <c r="G7" s="44">
        <f t="shared" si="1"/>
        <v>283.5</v>
      </c>
      <c r="H7" s="44">
        <f t="shared" si="1"/>
        <v>0</v>
      </c>
      <c r="I7" s="44">
        <f t="shared" si="1"/>
        <v>0</v>
      </c>
      <c r="J7" s="44">
        <f t="shared" si="1"/>
        <v>73744.2</v>
      </c>
      <c r="K7" s="44">
        <f t="shared" si="1"/>
        <v>0</v>
      </c>
      <c r="L7" s="44">
        <f t="shared" si="0"/>
        <v>203540.3</v>
      </c>
    </row>
    <row r="8" spans="1:12" x14ac:dyDescent="0.25">
      <c r="A8" s="7" t="s">
        <v>0</v>
      </c>
      <c r="B8" s="4" t="s">
        <v>18</v>
      </c>
      <c r="C8" s="51">
        <f>ROUNDDOWN(C7+C9+C10+C14+C18+C19-C20,1)</f>
        <v>0</v>
      </c>
      <c r="D8" s="51">
        <f t="shared" ref="D8:K8" si="2">ROUNDDOWN(D7+D9+D10+D14+D18+D19-D20,1)</f>
        <v>0</v>
      </c>
      <c r="E8" s="51">
        <f t="shared" si="2"/>
        <v>0</v>
      </c>
      <c r="F8" s="51">
        <f t="shared" si="2"/>
        <v>0</v>
      </c>
      <c r="G8" s="51">
        <f t="shared" si="2"/>
        <v>0</v>
      </c>
      <c r="H8" s="51">
        <f t="shared" si="2"/>
        <v>0</v>
      </c>
      <c r="I8" s="51">
        <f t="shared" si="2"/>
        <v>0</v>
      </c>
      <c r="J8" s="51">
        <f t="shared" si="2"/>
        <v>0</v>
      </c>
      <c r="K8" s="51">
        <f t="shared" si="2"/>
        <v>0</v>
      </c>
      <c r="L8" s="67">
        <f t="shared" si="0"/>
        <v>0</v>
      </c>
    </row>
    <row r="9" spans="1:12" x14ac:dyDescent="0.25">
      <c r="A9" s="16" t="s">
        <v>27</v>
      </c>
      <c r="B9" s="17" t="s">
        <v>19</v>
      </c>
      <c r="C9" s="46">
        <v>0</v>
      </c>
      <c r="D9" s="46">
        <v>0</v>
      </c>
      <c r="E9" s="46">
        <f>Нефтепродукты!G9</f>
        <v>0</v>
      </c>
      <c r="F9" s="46">
        <f>Газ!D9</f>
        <v>0</v>
      </c>
      <c r="G9" s="46">
        <f>ТТ!D9</f>
        <v>0</v>
      </c>
      <c r="H9" s="46">
        <v>0</v>
      </c>
      <c r="I9" s="46">
        <v>0</v>
      </c>
      <c r="J9" s="46">
        <f>ЭЭ!D9</f>
        <v>0</v>
      </c>
      <c r="K9" s="46">
        <f>ТЭ!D9</f>
        <v>0</v>
      </c>
      <c r="L9" s="68">
        <f t="shared" si="0"/>
        <v>0</v>
      </c>
    </row>
    <row r="10" spans="1:12" x14ac:dyDescent="0.25">
      <c r="A10" s="18" t="s">
        <v>55</v>
      </c>
      <c r="B10" s="19" t="s">
        <v>20</v>
      </c>
      <c r="C10" s="47">
        <f>SUM(C11:C13)</f>
        <v>0</v>
      </c>
      <c r="D10" s="47">
        <f>SUM(D11:D13)</f>
        <v>0</v>
      </c>
      <c r="E10" s="47">
        <f t="shared" ref="E10:G10" si="3">SUM(E11:E13)</f>
        <v>-1530.5</v>
      </c>
      <c r="F10" s="47">
        <f t="shared" si="3"/>
        <v>-109272.1</v>
      </c>
      <c r="G10" s="47">
        <f t="shared" si="3"/>
        <v>-283.5</v>
      </c>
      <c r="H10" s="47">
        <f t="shared" ref="H10:K10" si="4">SUM(H11:H13)</f>
        <v>0</v>
      </c>
      <c r="I10" s="47">
        <f t="shared" si="4"/>
        <v>0</v>
      </c>
      <c r="J10" s="47">
        <f t="shared" si="4"/>
        <v>-3538.9</v>
      </c>
      <c r="K10" s="47">
        <f t="shared" si="4"/>
        <v>104657</v>
      </c>
      <c r="L10" s="69">
        <f t="shared" si="0"/>
        <v>-9968</v>
      </c>
    </row>
    <row r="11" spans="1:12" x14ac:dyDescent="0.25">
      <c r="A11" s="20" t="s">
        <v>28</v>
      </c>
      <c r="B11" s="4" t="s">
        <v>29</v>
      </c>
      <c r="C11" s="42">
        <v>0</v>
      </c>
      <c r="D11" s="42">
        <v>0</v>
      </c>
      <c r="E11" s="42">
        <f>Нефтепродукты!G11</f>
        <v>0</v>
      </c>
      <c r="F11" s="42">
        <f>Газ!D11</f>
        <v>0</v>
      </c>
      <c r="G11" s="42">
        <f>ТТ!D11</f>
        <v>0</v>
      </c>
      <c r="H11" s="42">
        <v>0</v>
      </c>
      <c r="I11" s="42">
        <v>0</v>
      </c>
      <c r="J11" s="42">
        <f>ЭЭ!D11</f>
        <v>0</v>
      </c>
      <c r="K11" s="42">
        <f>ТЭ!D11</f>
        <v>0</v>
      </c>
      <c r="L11" s="43">
        <f t="shared" si="0"/>
        <v>0</v>
      </c>
    </row>
    <row r="12" spans="1:12" x14ac:dyDescent="0.25">
      <c r="A12" s="20" t="s">
        <v>30</v>
      </c>
      <c r="B12" s="4" t="s">
        <v>31</v>
      </c>
      <c r="C12" s="42">
        <v>0</v>
      </c>
      <c r="D12" s="42">
        <v>0</v>
      </c>
      <c r="E12" s="42">
        <f>Нефтепродукты!G12</f>
        <v>-1530.5</v>
      </c>
      <c r="F12" s="42">
        <f>Газ!D12</f>
        <v>-109272.1</v>
      </c>
      <c r="G12" s="42">
        <f>ТТ!D12</f>
        <v>-283.5</v>
      </c>
      <c r="H12" s="42">
        <v>0</v>
      </c>
      <c r="I12" s="42">
        <v>0</v>
      </c>
      <c r="J12" s="42">
        <f>ЭЭ!D12</f>
        <v>-3538.9</v>
      </c>
      <c r="K12" s="42">
        <f>ТЭ!D12</f>
        <v>104657</v>
      </c>
      <c r="L12" s="43">
        <f t="shared" si="0"/>
        <v>-9968</v>
      </c>
    </row>
    <row r="13" spans="1:12" x14ac:dyDescent="0.25">
      <c r="A13" s="20" t="s">
        <v>32</v>
      </c>
      <c r="B13" s="4" t="s">
        <v>33</v>
      </c>
      <c r="C13" s="42">
        <v>0</v>
      </c>
      <c r="D13" s="42">
        <v>0</v>
      </c>
      <c r="E13" s="42">
        <f>Нефтепродукты!G13</f>
        <v>0</v>
      </c>
      <c r="F13" s="42">
        <f>Газ!D13</f>
        <v>0</v>
      </c>
      <c r="G13" s="42">
        <f>ТТ!D13</f>
        <v>0</v>
      </c>
      <c r="H13" s="42">
        <v>0</v>
      </c>
      <c r="I13" s="42">
        <v>0</v>
      </c>
      <c r="J13" s="42">
        <f>ЭЭ!D13</f>
        <v>0</v>
      </c>
      <c r="K13" s="42">
        <f>ТЭ!D13</f>
        <v>0</v>
      </c>
      <c r="L13" s="43">
        <f t="shared" si="0"/>
        <v>0</v>
      </c>
    </row>
    <row r="14" spans="1:12" x14ac:dyDescent="0.25">
      <c r="A14" s="18" t="s">
        <v>65</v>
      </c>
      <c r="B14" s="19" t="s">
        <v>21</v>
      </c>
      <c r="C14" s="47">
        <f t="shared" ref="C14:K14" si="5">SUM(C15:C17)</f>
        <v>0</v>
      </c>
      <c r="D14" s="47">
        <f t="shared" si="5"/>
        <v>0</v>
      </c>
      <c r="E14" s="47">
        <f t="shared" si="5"/>
        <v>0</v>
      </c>
      <c r="F14" s="47">
        <f t="shared" si="5"/>
        <v>0</v>
      </c>
      <c r="G14" s="47">
        <f t="shared" si="5"/>
        <v>0</v>
      </c>
      <c r="H14" s="47">
        <f t="shared" si="5"/>
        <v>0</v>
      </c>
      <c r="I14" s="47">
        <f t="shared" si="5"/>
        <v>0</v>
      </c>
      <c r="J14" s="47">
        <f t="shared" si="5"/>
        <v>0</v>
      </c>
      <c r="K14" s="47">
        <f t="shared" si="5"/>
        <v>0</v>
      </c>
      <c r="L14" s="69">
        <f t="shared" si="0"/>
        <v>0</v>
      </c>
    </row>
    <row r="15" spans="1:12" x14ac:dyDescent="0.25">
      <c r="A15" s="20" t="s">
        <v>66</v>
      </c>
      <c r="B15" s="4" t="s">
        <v>34</v>
      </c>
      <c r="C15" s="42">
        <v>0</v>
      </c>
      <c r="D15" s="42">
        <v>0</v>
      </c>
      <c r="E15" s="42">
        <f>Нефтепродукты!G15</f>
        <v>0</v>
      </c>
      <c r="F15" s="42">
        <f>Газ!D15</f>
        <v>0</v>
      </c>
      <c r="G15" s="42">
        <f>ТТ!D15</f>
        <v>0</v>
      </c>
      <c r="H15" s="42">
        <v>0</v>
      </c>
      <c r="I15" s="42">
        <v>0</v>
      </c>
      <c r="J15" s="42">
        <f>ЭЭ!D15</f>
        <v>0</v>
      </c>
      <c r="K15" s="42">
        <f>ТЭ!D15</f>
        <v>0</v>
      </c>
      <c r="L15" s="43">
        <f t="shared" si="0"/>
        <v>0</v>
      </c>
    </row>
    <row r="16" spans="1:12" x14ac:dyDescent="0.25">
      <c r="A16" s="20" t="s">
        <v>35</v>
      </c>
      <c r="B16" s="4" t="s">
        <v>36</v>
      </c>
      <c r="C16" s="42">
        <v>0</v>
      </c>
      <c r="D16" s="42">
        <v>0</v>
      </c>
      <c r="E16" s="42">
        <f>Нефтепродукты!G16</f>
        <v>0</v>
      </c>
      <c r="F16" s="42">
        <f>Газ!D16</f>
        <v>0</v>
      </c>
      <c r="G16" s="42">
        <f>ТТ!D16</f>
        <v>0</v>
      </c>
      <c r="H16" s="42">
        <v>0</v>
      </c>
      <c r="I16" s="42">
        <v>0</v>
      </c>
      <c r="J16" s="42">
        <f>ЭЭ!D16</f>
        <v>0</v>
      </c>
      <c r="K16" s="42">
        <f>ТЭ!D16</f>
        <v>0</v>
      </c>
      <c r="L16" s="43">
        <f t="shared" si="0"/>
        <v>0</v>
      </c>
    </row>
    <row r="17" spans="1:12" x14ac:dyDescent="0.25">
      <c r="A17" s="20" t="s">
        <v>37</v>
      </c>
      <c r="B17" s="4" t="s">
        <v>38</v>
      </c>
      <c r="C17" s="42">
        <v>0</v>
      </c>
      <c r="D17" s="42">
        <v>0</v>
      </c>
      <c r="E17" s="42">
        <f>Нефтепродукты!G17</f>
        <v>0</v>
      </c>
      <c r="F17" s="42">
        <f>Газ!D17</f>
        <v>0</v>
      </c>
      <c r="G17" s="42">
        <f>ТТ!D17</f>
        <v>0</v>
      </c>
      <c r="H17" s="42">
        <v>0</v>
      </c>
      <c r="I17" s="42">
        <v>0</v>
      </c>
      <c r="J17" s="42">
        <f>ЭЭ!D17</f>
        <v>0</v>
      </c>
      <c r="K17" s="42">
        <f>ТЭ!D17</f>
        <v>0</v>
      </c>
      <c r="L17" s="43">
        <f t="shared" si="0"/>
        <v>0</v>
      </c>
    </row>
    <row r="18" spans="1:12" s="5" customFormat="1" x14ac:dyDescent="0.25">
      <c r="A18" s="14" t="s">
        <v>39</v>
      </c>
      <c r="B18" s="15" t="s">
        <v>22</v>
      </c>
      <c r="C18" s="44">
        <v>0</v>
      </c>
      <c r="D18" s="44">
        <v>0</v>
      </c>
      <c r="E18" s="44">
        <f>Нефтепродукты!G18</f>
        <v>0</v>
      </c>
      <c r="F18" s="44">
        <f>Газ!D18</f>
        <v>0</v>
      </c>
      <c r="G18" s="44">
        <f>ТТ!D18</f>
        <v>0</v>
      </c>
      <c r="H18" s="44">
        <v>0</v>
      </c>
      <c r="I18" s="44">
        <v>0</v>
      </c>
      <c r="J18" s="44">
        <f>ЭЭ!D18</f>
        <v>-110.2</v>
      </c>
      <c r="K18" s="44">
        <f>ТЭ!D18</f>
        <v>-7540.1</v>
      </c>
      <c r="L18" s="44">
        <f t="shared" si="0"/>
        <v>-7650.3</v>
      </c>
    </row>
    <row r="19" spans="1:12" s="5" customFormat="1" x14ac:dyDescent="0.25">
      <c r="A19" s="21" t="s">
        <v>40</v>
      </c>
      <c r="B19" s="22" t="s">
        <v>41</v>
      </c>
      <c r="C19" s="48">
        <v>0</v>
      </c>
      <c r="D19" s="48">
        <v>0</v>
      </c>
      <c r="E19" s="48">
        <f>Нефтепродукты!G19</f>
        <v>0</v>
      </c>
      <c r="F19" s="48">
        <f>Газ!D19</f>
        <v>0</v>
      </c>
      <c r="G19" s="48">
        <f>ТТ!D19</f>
        <v>0</v>
      </c>
      <c r="H19" s="48">
        <v>0</v>
      </c>
      <c r="I19" s="48">
        <v>0</v>
      </c>
      <c r="J19" s="48">
        <f>ЭЭ!D19</f>
        <v>-2660.3</v>
      </c>
      <c r="K19" s="48">
        <f>ТЭ!D19</f>
        <v>-24324.5</v>
      </c>
      <c r="L19" s="48">
        <f t="shared" si="0"/>
        <v>-26984.799999999999</v>
      </c>
    </row>
    <row r="20" spans="1:12" s="5" customFormat="1" x14ac:dyDescent="0.25">
      <c r="A20" s="14" t="s">
        <v>42</v>
      </c>
      <c r="B20" s="15" t="s">
        <v>43</v>
      </c>
      <c r="C20" s="44">
        <f>C21+C22+C26+C27+C33+C34+C35</f>
        <v>0</v>
      </c>
      <c r="D20" s="44">
        <f t="shared" ref="D20:L20" si="6">D21+D22+D26+D27+D33+D34+D35</f>
        <v>0</v>
      </c>
      <c r="E20" s="44">
        <f t="shared" si="6"/>
        <v>7032.2</v>
      </c>
      <c r="F20" s="44">
        <f t="shared" si="6"/>
        <v>11677.8</v>
      </c>
      <c r="G20" s="44">
        <f t="shared" si="6"/>
        <v>0</v>
      </c>
      <c r="H20" s="44">
        <f t="shared" si="6"/>
        <v>0</v>
      </c>
      <c r="I20" s="44">
        <f t="shared" si="6"/>
        <v>0</v>
      </c>
      <c r="J20" s="44">
        <f t="shared" si="6"/>
        <v>67434.8</v>
      </c>
      <c r="K20" s="44">
        <f t="shared" si="6"/>
        <v>72792.399999999994</v>
      </c>
      <c r="L20" s="44">
        <f t="shared" si="6"/>
        <v>158937.19999999998</v>
      </c>
    </row>
    <row r="21" spans="1:12" s="5" customFormat="1" x14ac:dyDescent="0.25">
      <c r="A21" s="6" t="s">
        <v>48</v>
      </c>
      <c r="B21" s="4" t="s">
        <v>56</v>
      </c>
      <c r="C21" s="42">
        <v>0</v>
      </c>
      <c r="D21" s="42">
        <v>0</v>
      </c>
      <c r="E21" s="42">
        <f>Нефтепродукты!G21</f>
        <v>0</v>
      </c>
      <c r="F21" s="42">
        <f>Газ!D21</f>
        <v>0</v>
      </c>
      <c r="G21" s="42">
        <f>ТТ!D21</f>
        <v>0</v>
      </c>
      <c r="H21" s="42">
        <v>0</v>
      </c>
      <c r="I21" s="42">
        <v>0</v>
      </c>
      <c r="J21" s="42">
        <f>ЭЭ!D21</f>
        <v>0</v>
      </c>
      <c r="K21" s="42">
        <f>ТЭ!D21</f>
        <v>0</v>
      </c>
      <c r="L21" s="43">
        <f t="shared" si="0"/>
        <v>0</v>
      </c>
    </row>
    <row r="22" spans="1:12" s="5" customFormat="1" x14ac:dyDescent="0.25">
      <c r="A22" s="6" t="s">
        <v>49</v>
      </c>
      <c r="B22" s="4" t="s">
        <v>44</v>
      </c>
      <c r="C22" s="42">
        <f>SUM(C23:C25)</f>
        <v>0</v>
      </c>
      <c r="D22" s="42">
        <f t="shared" ref="D22:L22" si="7">SUM(D23:D25)</f>
        <v>0</v>
      </c>
      <c r="E22" s="42">
        <f t="shared" si="7"/>
        <v>17.399999999999999</v>
      </c>
      <c r="F22" s="42">
        <f t="shared" si="7"/>
        <v>7824.7</v>
      </c>
      <c r="G22" s="42">
        <f t="shared" si="7"/>
        <v>0</v>
      </c>
      <c r="H22" s="42">
        <f t="shared" si="7"/>
        <v>0</v>
      </c>
      <c r="I22" s="42">
        <f t="shared" si="7"/>
        <v>0</v>
      </c>
      <c r="J22" s="42">
        <f t="shared" si="7"/>
        <v>62148</v>
      </c>
      <c r="K22" s="42">
        <f t="shared" si="7"/>
        <v>26898.199999999997</v>
      </c>
      <c r="L22" s="43">
        <f t="shared" si="7"/>
        <v>96888.299999999988</v>
      </c>
    </row>
    <row r="23" spans="1:12" s="5" customFormat="1" x14ac:dyDescent="0.25">
      <c r="A23" s="20" t="s">
        <v>88</v>
      </c>
      <c r="B23" s="4" t="s">
        <v>83</v>
      </c>
      <c r="C23" s="42">
        <v>0</v>
      </c>
      <c r="D23" s="42">
        <v>0</v>
      </c>
      <c r="E23" s="42">
        <f>Нефтепродукты!G23</f>
        <v>0</v>
      </c>
      <c r="F23" s="42">
        <f>Газ!D23</f>
        <v>3199.9</v>
      </c>
      <c r="G23" s="42">
        <f>ТТ!D23</f>
        <v>0</v>
      </c>
      <c r="H23" s="42">
        <v>0</v>
      </c>
      <c r="I23" s="42">
        <v>0</v>
      </c>
      <c r="J23" s="42">
        <f>ЭЭ!D23</f>
        <v>42731.7</v>
      </c>
      <c r="K23" s="42">
        <f>ТЭ!D23</f>
        <v>20907.099999999999</v>
      </c>
      <c r="L23" s="43">
        <f t="shared" ref="L23:L25" si="8">SUM(C23:K23)</f>
        <v>66838.7</v>
      </c>
    </row>
    <row r="24" spans="1:12" s="5" customFormat="1" x14ac:dyDescent="0.25">
      <c r="A24" s="20" t="s">
        <v>102</v>
      </c>
      <c r="B24" s="4" t="s">
        <v>84</v>
      </c>
      <c r="C24" s="42">
        <v>0</v>
      </c>
      <c r="D24" s="42">
        <v>0</v>
      </c>
      <c r="E24" s="42">
        <f>Нефтепродукты!G24</f>
        <v>0</v>
      </c>
      <c r="F24" s="42">
        <f>Газ!D24</f>
        <v>3930.9</v>
      </c>
      <c r="G24" s="42">
        <f>ТТ!D24</f>
        <v>0</v>
      </c>
      <c r="H24" s="42">
        <v>0</v>
      </c>
      <c r="I24" s="42">
        <v>0</v>
      </c>
      <c r="J24" s="42">
        <f>ЭЭ!D24</f>
        <v>11409.9</v>
      </c>
      <c r="K24" s="42">
        <f>ТЭ!D24</f>
        <v>3128.3</v>
      </c>
      <c r="L24" s="43">
        <f t="shared" si="8"/>
        <v>18469.099999999999</v>
      </c>
    </row>
    <row r="25" spans="1:12" s="5" customFormat="1" x14ac:dyDescent="0.25">
      <c r="A25" s="20" t="s">
        <v>89</v>
      </c>
      <c r="B25" s="4" t="s">
        <v>85</v>
      </c>
      <c r="C25" s="42">
        <v>0</v>
      </c>
      <c r="D25" s="42">
        <v>0</v>
      </c>
      <c r="E25" s="42">
        <f>Нефтепродукты!G25</f>
        <v>17.399999999999999</v>
      </c>
      <c r="F25" s="42">
        <f>Газ!D25</f>
        <v>693.9</v>
      </c>
      <c r="G25" s="42">
        <f>ТТ!D25</f>
        <v>0</v>
      </c>
      <c r="H25" s="42">
        <v>0</v>
      </c>
      <c r="I25" s="42">
        <v>0</v>
      </c>
      <c r="J25" s="42">
        <f>ЭЭ!D25</f>
        <v>8006.4</v>
      </c>
      <c r="K25" s="42">
        <f>ТЭ!D25</f>
        <v>2862.8</v>
      </c>
      <c r="L25" s="43">
        <f t="shared" si="8"/>
        <v>11580.5</v>
      </c>
    </row>
    <row r="26" spans="1:12" s="5" customFormat="1" x14ac:dyDescent="0.25">
      <c r="A26" s="6" t="s">
        <v>3</v>
      </c>
      <c r="B26" s="4" t="s">
        <v>57</v>
      </c>
      <c r="C26" s="42">
        <v>0</v>
      </c>
      <c r="D26" s="42">
        <v>0</v>
      </c>
      <c r="E26" s="42">
        <f>Нефтепродукты!G26</f>
        <v>0</v>
      </c>
      <c r="F26" s="42">
        <f>Газ!D26</f>
        <v>0</v>
      </c>
      <c r="G26" s="42">
        <f>ТТ!D26</f>
        <v>0</v>
      </c>
      <c r="H26" s="42">
        <v>0</v>
      </c>
      <c r="I26" s="42">
        <v>0</v>
      </c>
      <c r="J26" s="42">
        <f>ЭЭ!D26</f>
        <v>0</v>
      </c>
      <c r="K26" s="42">
        <f>ТЭ!D26</f>
        <v>0</v>
      </c>
      <c r="L26" s="43">
        <f t="shared" si="0"/>
        <v>0</v>
      </c>
    </row>
    <row r="27" spans="1:12" s="5" customFormat="1" x14ac:dyDescent="0.25">
      <c r="A27" s="6" t="s">
        <v>45</v>
      </c>
      <c r="B27" s="4" t="s">
        <v>46</v>
      </c>
      <c r="C27" s="42">
        <f>SUM(C28:C32)</f>
        <v>0</v>
      </c>
      <c r="D27" s="42">
        <f t="shared" ref="D27:K27" si="9">SUM(D28:D32)</f>
        <v>0</v>
      </c>
      <c r="E27" s="42">
        <f t="shared" si="9"/>
        <v>7014.8</v>
      </c>
      <c r="F27" s="42">
        <f t="shared" si="9"/>
        <v>0</v>
      </c>
      <c r="G27" s="42">
        <f t="shared" si="9"/>
        <v>0</v>
      </c>
      <c r="H27" s="42">
        <f t="shared" si="9"/>
        <v>0</v>
      </c>
      <c r="I27" s="42">
        <f t="shared" si="9"/>
        <v>0</v>
      </c>
      <c r="J27" s="42">
        <f t="shared" si="9"/>
        <v>0</v>
      </c>
      <c r="K27" s="42">
        <f t="shared" si="9"/>
        <v>83.1</v>
      </c>
      <c r="L27" s="43">
        <f t="shared" si="0"/>
        <v>7097.9000000000005</v>
      </c>
    </row>
    <row r="28" spans="1:12" s="5" customFormat="1" x14ac:dyDescent="0.25">
      <c r="A28" s="20" t="s">
        <v>51</v>
      </c>
      <c r="B28" s="4" t="s">
        <v>58</v>
      </c>
      <c r="C28" s="42">
        <v>0</v>
      </c>
      <c r="D28" s="42">
        <v>0</v>
      </c>
      <c r="E28" s="42">
        <f>Нефтепродукты!G28</f>
        <v>0</v>
      </c>
      <c r="F28" s="42">
        <f>Газ!D28</f>
        <v>0</v>
      </c>
      <c r="G28" s="42">
        <f>ТТ!D28</f>
        <v>0</v>
      </c>
      <c r="H28" s="42">
        <v>0</v>
      </c>
      <c r="I28" s="42">
        <v>0</v>
      </c>
      <c r="J28" s="42">
        <f>ЭЭ!D28</f>
        <v>0</v>
      </c>
      <c r="K28" s="42">
        <f>ТЭ!D28</f>
        <v>0</v>
      </c>
      <c r="L28" s="43">
        <f t="shared" si="0"/>
        <v>0</v>
      </c>
    </row>
    <row r="29" spans="1:12" s="5" customFormat="1" x14ac:dyDescent="0.25">
      <c r="A29" s="20" t="s">
        <v>50</v>
      </c>
      <c r="B29" s="4" t="s">
        <v>59</v>
      </c>
      <c r="C29" s="42">
        <v>0</v>
      </c>
      <c r="D29" s="42">
        <v>0</v>
      </c>
      <c r="E29" s="42">
        <f>Нефтепродукты!G29</f>
        <v>0</v>
      </c>
      <c r="F29" s="42">
        <f>Газ!D29</f>
        <v>0</v>
      </c>
      <c r="G29" s="42">
        <f>ТТ!D29</f>
        <v>0</v>
      </c>
      <c r="H29" s="42">
        <v>0</v>
      </c>
      <c r="I29" s="42">
        <v>0</v>
      </c>
      <c r="J29" s="42">
        <f>ЭЭ!D29</f>
        <v>0</v>
      </c>
      <c r="K29" s="42">
        <f>ТЭ!D29</f>
        <v>0</v>
      </c>
      <c r="L29" s="43">
        <f t="shared" si="0"/>
        <v>0</v>
      </c>
    </row>
    <row r="30" spans="1:12" s="5" customFormat="1" x14ac:dyDescent="0.25">
      <c r="A30" s="20" t="s">
        <v>52</v>
      </c>
      <c r="B30" s="4" t="s">
        <v>60</v>
      </c>
      <c r="C30" s="42">
        <v>0</v>
      </c>
      <c r="D30" s="42">
        <v>0</v>
      </c>
      <c r="E30" s="42">
        <f>Нефтепродукты!G30</f>
        <v>7014.8</v>
      </c>
      <c r="F30" s="42">
        <f>Газ!D30</f>
        <v>0</v>
      </c>
      <c r="G30" s="42">
        <f>ТТ!D30</f>
        <v>0</v>
      </c>
      <c r="H30" s="42">
        <v>0</v>
      </c>
      <c r="I30" s="42">
        <v>0</v>
      </c>
      <c r="J30" s="42">
        <f>ЭЭ!D30</f>
        <v>0</v>
      </c>
      <c r="K30" s="42">
        <f>ТЭ!D30</f>
        <v>0</v>
      </c>
      <c r="L30" s="43">
        <f t="shared" si="0"/>
        <v>7014.8</v>
      </c>
    </row>
    <row r="31" spans="1:12" s="5" customFormat="1" x14ac:dyDescent="0.25">
      <c r="A31" s="20" t="s">
        <v>53</v>
      </c>
      <c r="B31" s="4" t="s">
        <v>61</v>
      </c>
      <c r="C31" s="42">
        <v>0</v>
      </c>
      <c r="D31" s="42">
        <v>0</v>
      </c>
      <c r="E31" s="42">
        <f>Нефтепродукты!G31</f>
        <v>0</v>
      </c>
      <c r="F31" s="42">
        <f>Газ!D31</f>
        <v>0</v>
      </c>
      <c r="G31" s="42">
        <f>ТТ!D31</f>
        <v>0</v>
      </c>
      <c r="H31" s="42">
        <v>0</v>
      </c>
      <c r="I31" s="42">
        <v>0</v>
      </c>
      <c r="J31" s="42">
        <f>ЭЭ!D31</f>
        <v>0</v>
      </c>
      <c r="K31" s="42">
        <f>ТЭ!D31</f>
        <v>83.1</v>
      </c>
      <c r="L31" s="43">
        <f t="shared" si="0"/>
        <v>83.1</v>
      </c>
    </row>
    <row r="32" spans="1:12" s="5" customFormat="1" x14ac:dyDescent="0.25">
      <c r="A32" s="20" t="s">
        <v>73</v>
      </c>
      <c r="B32" s="4" t="s">
        <v>74</v>
      </c>
      <c r="C32" s="42">
        <v>0</v>
      </c>
      <c r="D32" s="42">
        <v>0</v>
      </c>
      <c r="E32" s="42">
        <f>Нефтепродукты!G32</f>
        <v>0</v>
      </c>
      <c r="F32" s="42">
        <f>Газ!D32</f>
        <v>0</v>
      </c>
      <c r="G32" s="42">
        <f>ТТ!D32</f>
        <v>0</v>
      </c>
      <c r="H32" s="42">
        <v>0</v>
      </c>
      <c r="I32" s="42">
        <v>0</v>
      </c>
      <c r="J32" s="42">
        <f>ЭЭ!D32</f>
        <v>0</v>
      </c>
      <c r="K32" s="42">
        <f>ТЭ!D32</f>
        <v>0</v>
      </c>
      <c r="L32" s="43">
        <f t="shared" si="0"/>
        <v>0</v>
      </c>
    </row>
    <row r="33" spans="1:12" s="5" customFormat="1" x14ac:dyDescent="0.25">
      <c r="A33" s="6" t="s">
        <v>54</v>
      </c>
      <c r="B33" s="4" t="s">
        <v>62</v>
      </c>
      <c r="C33" s="42">
        <v>0</v>
      </c>
      <c r="D33" s="42">
        <v>0</v>
      </c>
      <c r="E33" s="42">
        <f>Нефтепродукты!G33</f>
        <v>0</v>
      </c>
      <c r="F33" s="42">
        <f>Газ!D33</f>
        <v>0</v>
      </c>
      <c r="G33" s="42">
        <f>ТТ!D33</f>
        <v>0</v>
      </c>
      <c r="H33" s="42">
        <v>0</v>
      </c>
      <c r="I33" s="42">
        <v>0</v>
      </c>
      <c r="J33" s="42">
        <f>ЭЭ!D33</f>
        <v>1754.7</v>
      </c>
      <c r="K33" s="42">
        <f>ТЭ!D33</f>
        <v>7172</v>
      </c>
      <c r="L33" s="43">
        <f t="shared" si="0"/>
        <v>8926.7000000000007</v>
      </c>
    </row>
    <row r="34" spans="1:12" s="5" customFormat="1" x14ac:dyDescent="0.25">
      <c r="A34" s="6" t="s">
        <v>1</v>
      </c>
      <c r="B34" s="4" t="s">
        <v>47</v>
      </c>
      <c r="C34" s="42">
        <v>0</v>
      </c>
      <c r="D34" s="42">
        <v>0</v>
      </c>
      <c r="E34" s="42">
        <f>Нефтепродукты!G34</f>
        <v>0</v>
      </c>
      <c r="F34" s="42">
        <f>Газ!D34</f>
        <v>3853.1</v>
      </c>
      <c r="G34" s="42">
        <f>ТТ!D34</f>
        <v>0</v>
      </c>
      <c r="H34" s="42">
        <v>0</v>
      </c>
      <c r="I34" s="42">
        <v>0</v>
      </c>
      <c r="J34" s="42">
        <f>ЭЭ!D34</f>
        <v>3532.1</v>
      </c>
      <c r="K34" s="42">
        <f>ТЭ!D34</f>
        <v>38639.1</v>
      </c>
      <c r="L34" s="43">
        <f t="shared" si="0"/>
        <v>46024.299999999996</v>
      </c>
    </row>
    <row r="35" spans="1:12" s="29" customFormat="1" ht="30" x14ac:dyDescent="0.25">
      <c r="A35" s="28" t="s">
        <v>67</v>
      </c>
      <c r="B35" s="27" t="s">
        <v>63</v>
      </c>
      <c r="C35" s="45">
        <v>0</v>
      </c>
      <c r="D35" s="45">
        <v>0</v>
      </c>
      <c r="E35" s="45">
        <f>Нефтепродукты!G35</f>
        <v>0</v>
      </c>
      <c r="F35" s="45">
        <f>Газ!D35</f>
        <v>0</v>
      </c>
      <c r="G35" s="45">
        <f>ТТ!D35</f>
        <v>0</v>
      </c>
      <c r="H35" s="45">
        <v>0</v>
      </c>
      <c r="I35" s="45">
        <v>0</v>
      </c>
      <c r="J35" s="45">
        <f>ЭЭ!D35</f>
        <v>0</v>
      </c>
      <c r="K35" s="45">
        <f>ТЭ!D35</f>
        <v>0</v>
      </c>
      <c r="L35" s="45">
        <f t="shared" si="0"/>
        <v>0</v>
      </c>
    </row>
    <row r="37" spans="1:12" x14ac:dyDescent="0.25">
      <c r="F37" s="8"/>
    </row>
    <row r="39" spans="1:12" x14ac:dyDescent="0.25">
      <c r="A39" s="3"/>
    </row>
    <row r="40" spans="1:12" x14ac:dyDescent="0.25">
      <c r="A40" s="3"/>
    </row>
    <row r="41" spans="1:12" x14ac:dyDescent="0.25">
      <c r="A41" s="3"/>
    </row>
    <row r="42" spans="1:12" x14ac:dyDescent="0.25">
      <c r="A42" s="3"/>
    </row>
    <row r="43" spans="1:12" s="4" customFormat="1" x14ac:dyDescent="0.25">
      <c r="A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s="4" customFormat="1" x14ac:dyDescent="0.25">
      <c r="A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s="4" customFormat="1" x14ac:dyDescent="0.25">
      <c r="A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s="4" customFormat="1" x14ac:dyDescent="0.25">
      <c r="A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spans="1:12" s="4" customFormat="1" x14ac:dyDescent="0.25">
      <c r="A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1:12" s="4" customFormat="1" x14ac:dyDescent="0.25">
      <c r="A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s="4" customFormat="1" x14ac:dyDescent="0.25">
      <c r="A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s="4" customFormat="1" x14ac:dyDescent="0.25">
      <c r="A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s="4" customFormat="1" x14ac:dyDescent="0.25">
      <c r="A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s="4" customFormat="1" x14ac:dyDescent="0.25">
      <c r="A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 s="4" customFormat="1" x14ac:dyDescent="0.25">
      <c r="A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s="4" customFormat="1" x14ac:dyDescent="0.25">
      <c r="A54" s="3"/>
      <c r="C54" s="3"/>
      <c r="D54" s="3"/>
      <c r="E54" s="3"/>
      <c r="F54" s="3"/>
      <c r="G54" s="3"/>
      <c r="H54" s="3"/>
      <c r="I54" s="3"/>
      <c r="J54" s="3"/>
      <c r="K54" s="3"/>
      <c r="L54" s="3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0"/>
  <sheetViews>
    <sheetView zoomScaleNormal="100" workbookViewId="0">
      <selection activeCell="B2" sqref="B2"/>
    </sheetView>
  </sheetViews>
  <sheetFormatPr defaultRowHeight="15" x14ac:dyDescent="0.25"/>
  <cols>
    <col min="1" max="1" width="2.85546875" customWidth="1"/>
    <col min="2" max="2" width="53.28515625" customWidth="1"/>
    <col min="3" max="3" width="13.85546875" style="36" customWidth="1"/>
    <col min="4" max="4" width="9.140625" style="38"/>
    <col min="5" max="5" width="3.7109375" customWidth="1"/>
  </cols>
  <sheetData>
    <row r="2" spans="2:4" x14ac:dyDescent="0.25">
      <c r="B2" s="34" t="s">
        <v>82</v>
      </c>
      <c r="C2" s="35" t="s">
        <v>75</v>
      </c>
      <c r="D2" s="37" t="s">
        <v>70</v>
      </c>
    </row>
    <row r="3" spans="2:4" x14ac:dyDescent="0.25">
      <c r="B3" t="s">
        <v>71</v>
      </c>
      <c r="C3" s="36">
        <f>'ТЭБ 2022'!E7/1000</f>
        <v>8.5627000000000013</v>
      </c>
      <c r="D3" s="38">
        <f t="shared" ref="D3:D6" si="0">C3/$C$7</f>
        <v>4.2068818803942025E-2</v>
      </c>
    </row>
    <row r="4" spans="2:4" x14ac:dyDescent="0.25">
      <c r="B4" t="s">
        <v>8</v>
      </c>
      <c r="C4" s="36">
        <f>'ТЭБ 2022'!F7/1000</f>
        <v>120.9499</v>
      </c>
      <c r="D4" s="38">
        <f t="shared" si="0"/>
        <v>0.59423072482451877</v>
      </c>
    </row>
    <row r="5" spans="2:4" ht="30" x14ac:dyDescent="0.25">
      <c r="B5" s="65" t="s">
        <v>80</v>
      </c>
      <c r="C5" s="36">
        <f>'ТЭБ 2022'!G7/1000</f>
        <v>0.28349999999999997</v>
      </c>
      <c r="D5" s="38">
        <f t="shared" si="0"/>
        <v>1.3928445619860047E-3</v>
      </c>
    </row>
    <row r="6" spans="2:4" x14ac:dyDescent="0.25">
      <c r="B6" t="s">
        <v>72</v>
      </c>
      <c r="C6" s="36">
        <f>'ТЭБ 2022'!J7/1000</f>
        <v>73.744199999999992</v>
      </c>
      <c r="D6" s="38">
        <f t="shared" si="0"/>
        <v>0.36230761180955318</v>
      </c>
    </row>
    <row r="7" spans="2:4" x14ac:dyDescent="0.25">
      <c r="B7" s="41" t="s">
        <v>12</v>
      </c>
      <c r="C7" s="39">
        <f>SUM(C3:C6)</f>
        <v>203.5403</v>
      </c>
      <c r="D7" s="40">
        <f>C7/$C$7</f>
        <v>1</v>
      </c>
    </row>
    <row r="21" spans="2:4" x14ac:dyDescent="0.25">
      <c r="B21" s="34" t="s">
        <v>76</v>
      </c>
      <c r="C21" s="35" t="s">
        <v>69</v>
      </c>
      <c r="D21" s="37" t="s">
        <v>70</v>
      </c>
    </row>
    <row r="22" spans="2:4" x14ac:dyDescent="0.25">
      <c r="B22" t="s">
        <v>71</v>
      </c>
      <c r="C22" s="36">
        <f>'ТЭБ 2022'!E20</f>
        <v>7032.2</v>
      </c>
      <c r="D22" s="38">
        <f>C22/$C$27</f>
        <v>4.4245148398235276E-2</v>
      </c>
    </row>
    <row r="23" spans="2:4" x14ac:dyDescent="0.25">
      <c r="B23" t="s">
        <v>8</v>
      </c>
      <c r="C23" s="36">
        <f>'ТЭБ 2022'!F20</f>
        <v>11677.8</v>
      </c>
      <c r="D23" s="38">
        <f t="shared" ref="D23:D27" si="1">C23/$C$27</f>
        <v>7.347430305806317E-2</v>
      </c>
    </row>
    <row r="24" spans="2:4" x14ac:dyDescent="0.25">
      <c r="B24" t="s">
        <v>86</v>
      </c>
      <c r="C24" s="36">
        <f>'ТЭБ 2022'!G20</f>
        <v>0</v>
      </c>
      <c r="D24" s="38">
        <f t="shared" si="1"/>
        <v>0</v>
      </c>
    </row>
    <row r="25" spans="2:4" x14ac:dyDescent="0.25">
      <c r="B25" t="s">
        <v>72</v>
      </c>
      <c r="C25" s="36">
        <f>'ТЭБ 2022'!J20</f>
        <v>67434.8</v>
      </c>
      <c r="D25" s="38">
        <f t="shared" si="1"/>
        <v>0.42428581854971648</v>
      </c>
    </row>
    <row r="26" spans="2:4" x14ac:dyDescent="0.25">
      <c r="B26" t="s">
        <v>11</v>
      </c>
      <c r="C26" s="36">
        <f>'ТЭБ 2022'!K20</f>
        <v>72792.399999999994</v>
      </c>
      <c r="D26" s="38">
        <f t="shared" si="1"/>
        <v>0.45799472999398499</v>
      </c>
    </row>
    <row r="27" spans="2:4" x14ac:dyDescent="0.25">
      <c r="B27" s="41" t="s">
        <v>12</v>
      </c>
      <c r="C27" s="39">
        <f>SUM(C22:C26)</f>
        <v>158937.20000000001</v>
      </c>
      <c r="D27" s="40">
        <f t="shared" si="1"/>
        <v>1</v>
      </c>
    </row>
    <row r="28" spans="2:4" x14ac:dyDescent="0.25">
      <c r="D28" s="54"/>
    </row>
    <row r="29" spans="2:4" x14ac:dyDescent="0.25">
      <c r="D29" s="54"/>
    </row>
    <row r="30" spans="2:4" x14ac:dyDescent="0.25">
      <c r="D30" s="54"/>
    </row>
    <row r="31" spans="2:4" x14ac:dyDescent="0.25">
      <c r="D31" s="54"/>
    </row>
    <row r="32" spans="2:4" x14ac:dyDescent="0.25">
      <c r="D32" s="54"/>
    </row>
    <row r="42" spans="2:4" x14ac:dyDescent="0.25">
      <c r="B42" s="34" t="s">
        <v>81</v>
      </c>
      <c r="C42" s="35" t="s">
        <v>69</v>
      </c>
      <c r="D42" s="37" t="s">
        <v>70</v>
      </c>
    </row>
    <row r="43" spans="2:4" x14ac:dyDescent="0.25">
      <c r="B43" t="s">
        <v>87</v>
      </c>
      <c r="C43" s="36">
        <f>'ТЭБ 2022'!L21</f>
        <v>0</v>
      </c>
      <c r="D43" s="38">
        <f t="shared" ref="D43:D49" si="2">C43/C$49</f>
        <v>0</v>
      </c>
    </row>
    <row r="44" spans="2:4" x14ac:dyDescent="0.25">
      <c r="B44" t="s">
        <v>49</v>
      </c>
      <c r="C44" s="36">
        <f>'ТЭБ 2022'!L22</f>
        <v>96888.299999999988</v>
      </c>
      <c r="D44" s="38">
        <f t="shared" si="2"/>
        <v>0.60960115064314713</v>
      </c>
    </row>
    <row r="45" spans="2:4" x14ac:dyDescent="0.25">
      <c r="B45" t="s">
        <v>3</v>
      </c>
      <c r="C45" s="36">
        <f>'ТЭБ 2022'!L26</f>
        <v>0</v>
      </c>
      <c r="D45" s="38">
        <f t="shared" si="2"/>
        <v>0</v>
      </c>
    </row>
    <row r="46" spans="2:4" x14ac:dyDescent="0.25">
      <c r="B46" t="s">
        <v>45</v>
      </c>
      <c r="C46" s="36">
        <f>'ТЭБ 2022'!L27</f>
        <v>7097.9000000000005</v>
      </c>
      <c r="D46" s="38">
        <f t="shared" si="2"/>
        <v>4.4658519213878194E-2</v>
      </c>
    </row>
    <row r="47" spans="2:4" x14ac:dyDescent="0.25">
      <c r="B47" t="s">
        <v>54</v>
      </c>
      <c r="C47" s="36">
        <f>'ТЭБ 2022'!L33</f>
        <v>8926.7000000000007</v>
      </c>
      <c r="D47" s="38">
        <f t="shared" si="2"/>
        <v>5.6164950684924622E-2</v>
      </c>
    </row>
    <row r="48" spans="2:4" x14ac:dyDescent="0.25">
      <c r="B48" t="s">
        <v>1</v>
      </c>
      <c r="C48" s="36">
        <f>'ТЭБ 2022'!L34</f>
        <v>46024.299999999996</v>
      </c>
      <c r="D48" s="38">
        <f t="shared" si="2"/>
        <v>0.28957537945805012</v>
      </c>
    </row>
    <row r="49" spans="2:4" x14ac:dyDescent="0.25">
      <c r="B49" s="41" t="s">
        <v>12</v>
      </c>
      <c r="C49" s="39">
        <f>SUM(C43:C48)</f>
        <v>158937.19999999998</v>
      </c>
      <c r="D49" s="40">
        <f t="shared" si="2"/>
        <v>1</v>
      </c>
    </row>
    <row r="50" spans="2:4" x14ac:dyDescent="0.25">
      <c r="D50" s="54"/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48.7109375" style="7" customWidth="1"/>
    <col min="2" max="2" width="8.7109375" style="4" customWidth="1"/>
    <col min="3" max="4" width="14.7109375" style="31" customWidth="1"/>
    <col min="5" max="5" width="50.7109375" style="3" customWidth="1"/>
    <col min="6" max="16384" width="9.140625" style="3"/>
  </cols>
  <sheetData>
    <row r="1" spans="1:5" s="1" customFormat="1" ht="50.1" customHeight="1" x14ac:dyDescent="0.25">
      <c r="A1" s="9" t="s">
        <v>103</v>
      </c>
      <c r="B1" s="10" t="s">
        <v>4</v>
      </c>
      <c r="C1" s="49" t="s">
        <v>101</v>
      </c>
      <c r="D1" s="49" t="s">
        <v>104</v>
      </c>
      <c r="E1" s="25" t="s">
        <v>64</v>
      </c>
    </row>
    <row r="2" spans="1:5" s="2" customFormat="1" x14ac:dyDescent="0.25">
      <c r="A2" s="12"/>
      <c r="B2" s="13"/>
      <c r="C2" s="30">
        <v>1</v>
      </c>
      <c r="D2" s="30">
        <v>2</v>
      </c>
      <c r="E2" s="2" t="s">
        <v>15</v>
      </c>
    </row>
    <row r="3" spans="1:5" x14ac:dyDescent="0.25">
      <c r="A3" s="7" t="s">
        <v>23</v>
      </c>
      <c r="B3" s="4" t="s">
        <v>13</v>
      </c>
      <c r="C3" s="42">
        <v>0</v>
      </c>
      <c r="D3" s="42">
        <f>ROUND(C3*C$37,1)</f>
        <v>0</v>
      </c>
    </row>
    <row r="4" spans="1:5" x14ac:dyDescent="0.25">
      <c r="A4" s="7" t="s">
        <v>24</v>
      </c>
      <c r="B4" s="4" t="s">
        <v>14</v>
      </c>
      <c r="C4" s="42">
        <v>626</v>
      </c>
      <c r="D4" s="42">
        <f>ROUNDUP(C4*C$37,1)</f>
        <v>932.80000000000007</v>
      </c>
    </row>
    <row r="5" spans="1:5" x14ac:dyDescent="0.25">
      <c r="A5" s="7" t="s">
        <v>25</v>
      </c>
      <c r="B5" s="4" t="s">
        <v>15</v>
      </c>
      <c r="C5" s="42">
        <v>0</v>
      </c>
      <c r="D5" s="42">
        <f t="shared" ref="D5:D35" si="0">ROUND(C5*C$37,1)</f>
        <v>0</v>
      </c>
    </row>
    <row r="6" spans="1:5" x14ac:dyDescent="0.25">
      <c r="A6" s="7" t="s">
        <v>2</v>
      </c>
      <c r="B6" s="4" t="s">
        <v>16</v>
      </c>
      <c r="C6" s="42">
        <v>-33</v>
      </c>
      <c r="D6" s="42">
        <f t="shared" si="0"/>
        <v>-49.2</v>
      </c>
    </row>
    <row r="7" spans="1:5" s="5" customFormat="1" x14ac:dyDescent="0.25">
      <c r="A7" s="14" t="s">
        <v>26</v>
      </c>
      <c r="B7" s="15" t="s">
        <v>17</v>
      </c>
      <c r="C7" s="44">
        <f>SUM(C3:C6)</f>
        <v>593</v>
      </c>
      <c r="D7" s="44">
        <f>SUM(D3:D6)</f>
        <v>883.6</v>
      </c>
    </row>
    <row r="8" spans="1:5" x14ac:dyDescent="0.25">
      <c r="A8" s="7" t="s">
        <v>0</v>
      </c>
      <c r="B8" s="4" t="s">
        <v>18</v>
      </c>
      <c r="C8" s="51">
        <f>ROUND(C7+C9+C10+C14+C18+C19-C20,3)</f>
        <v>0</v>
      </c>
      <c r="D8" s="51">
        <f>ROUND(D7+D9+D10+D14+D18+D19-D20,1)</f>
        <v>0</v>
      </c>
    </row>
    <row r="9" spans="1:5" x14ac:dyDescent="0.25">
      <c r="A9" s="16" t="s">
        <v>27</v>
      </c>
      <c r="B9" s="17" t="s">
        <v>19</v>
      </c>
      <c r="C9" s="46">
        <v>0</v>
      </c>
      <c r="D9" s="46">
        <f t="shared" si="0"/>
        <v>0</v>
      </c>
    </row>
    <row r="10" spans="1:5" x14ac:dyDescent="0.25">
      <c r="A10" s="18" t="s">
        <v>55</v>
      </c>
      <c r="B10" s="19" t="s">
        <v>20</v>
      </c>
      <c r="C10" s="47">
        <f>SUM(C11:C13)</f>
        <v>0</v>
      </c>
      <c r="D10" s="47">
        <f>SUM(D11:D13)</f>
        <v>0</v>
      </c>
    </row>
    <row r="11" spans="1:5" x14ac:dyDescent="0.25">
      <c r="A11" s="20" t="s">
        <v>28</v>
      </c>
      <c r="B11" s="4" t="s">
        <v>29</v>
      </c>
      <c r="C11" s="51">
        <v>0</v>
      </c>
      <c r="D11" s="51">
        <f t="shared" si="0"/>
        <v>0</v>
      </c>
    </row>
    <row r="12" spans="1:5" x14ac:dyDescent="0.25">
      <c r="A12" s="20" t="s">
        <v>30</v>
      </c>
      <c r="B12" s="4" t="s">
        <v>31</v>
      </c>
      <c r="C12" s="51">
        <v>0</v>
      </c>
      <c r="D12" s="51">
        <f t="shared" si="0"/>
        <v>0</v>
      </c>
      <c r="E12" s="33"/>
    </row>
    <row r="13" spans="1:5" x14ac:dyDescent="0.25">
      <c r="A13" s="20" t="s">
        <v>32</v>
      </c>
      <c r="B13" s="4" t="s">
        <v>33</v>
      </c>
      <c r="C13" s="51">
        <v>0</v>
      </c>
      <c r="D13" s="51">
        <f t="shared" si="0"/>
        <v>0</v>
      </c>
      <c r="E13" s="33"/>
    </row>
    <row r="14" spans="1:5" x14ac:dyDescent="0.25">
      <c r="A14" s="18" t="s">
        <v>65</v>
      </c>
      <c r="B14" s="19" t="s">
        <v>21</v>
      </c>
      <c r="C14" s="47">
        <f>SUM(C15:C17)</f>
        <v>0</v>
      </c>
      <c r="D14" s="47">
        <f>SUM(D15:D17)</f>
        <v>0</v>
      </c>
    </row>
    <row r="15" spans="1:5" x14ac:dyDescent="0.25">
      <c r="A15" s="20" t="s">
        <v>66</v>
      </c>
      <c r="B15" s="4" t="s">
        <v>34</v>
      </c>
      <c r="C15" s="51">
        <v>0</v>
      </c>
      <c r="D15" s="51">
        <f t="shared" si="0"/>
        <v>0</v>
      </c>
    </row>
    <row r="16" spans="1:5" x14ac:dyDescent="0.25">
      <c r="A16" s="20" t="s">
        <v>35</v>
      </c>
      <c r="B16" s="4" t="s">
        <v>36</v>
      </c>
      <c r="C16" s="51">
        <v>0</v>
      </c>
      <c r="D16" s="51">
        <f t="shared" si="0"/>
        <v>0</v>
      </c>
    </row>
    <row r="17" spans="1:5" x14ac:dyDescent="0.25">
      <c r="A17" s="20" t="s">
        <v>37</v>
      </c>
      <c r="B17" s="4" t="s">
        <v>38</v>
      </c>
      <c r="C17" s="51">
        <v>0</v>
      </c>
      <c r="D17" s="51">
        <f t="shared" si="0"/>
        <v>0</v>
      </c>
    </row>
    <row r="18" spans="1:5" s="5" customFormat="1" x14ac:dyDescent="0.25">
      <c r="A18" s="14" t="s">
        <v>39</v>
      </c>
      <c r="B18" s="15" t="s">
        <v>22</v>
      </c>
      <c r="C18" s="44">
        <v>0</v>
      </c>
      <c r="D18" s="44">
        <f t="shared" si="0"/>
        <v>0</v>
      </c>
      <c r="E18" s="3"/>
    </row>
    <row r="19" spans="1:5" s="5" customFormat="1" x14ac:dyDescent="0.25">
      <c r="A19" s="21" t="s">
        <v>40</v>
      </c>
      <c r="B19" s="22" t="s">
        <v>41</v>
      </c>
      <c r="C19" s="48">
        <v>0</v>
      </c>
      <c r="D19" s="48">
        <f t="shared" si="0"/>
        <v>0</v>
      </c>
      <c r="E19" s="3"/>
    </row>
    <row r="20" spans="1:5" s="5" customFormat="1" x14ac:dyDescent="0.25">
      <c r="A20" s="14" t="s">
        <v>42</v>
      </c>
      <c r="B20" s="15" t="s">
        <v>43</v>
      </c>
      <c r="C20" s="44">
        <f>C21+C22+C26+C27+C33+C34+C35</f>
        <v>593</v>
      </c>
      <c r="D20" s="44">
        <f>D21+D22+D26+D27+D33+D34+D35</f>
        <v>883.6</v>
      </c>
    </row>
    <row r="21" spans="1:5" s="5" customFormat="1" x14ac:dyDescent="0.25">
      <c r="A21" s="6" t="s">
        <v>48</v>
      </c>
      <c r="B21" s="4" t="s">
        <v>56</v>
      </c>
      <c r="C21" s="52">
        <v>0</v>
      </c>
      <c r="D21" s="52">
        <f t="shared" si="0"/>
        <v>0</v>
      </c>
    </row>
    <row r="22" spans="1:5" s="5" customFormat="1" x14ac:dyDescent="0.25">
      <c r="A22" s="6" t="s">
        <v>49</v>
      </c>
      <c r="B22" s="4" t="s">
        <v>44</v>
      </c>
      <c r="C22" s="52">
        <f>SUM(C23:C25)</f>
        <v>0</v>
      </c>
      <c r="D22" s="52">
        <f>SUM(D23:D25)</f>
        <v>0</v>
      </c>
      <c r="E22" s="3"/>
    </row>
    <row r="23" spans="1:5" s="5" customFormat="1" x14ac:dyDescent="0.25">
      <c r="A23" s="20" t="s">
        <v>88</v>
      </c>
      <c r="B23" s="4" t="s">
        <v>83</v>
      </c>
      <c r="C23" s="52">
        <v>0</v>
      </c>
      <c r="D23" s="52">
        <f t="shared" si="0"/>
        <v>0</v>
      </c>
      <c r="E23" s="33"/>
    </row>
    <row r="24" spans="1:5" s="5" customFormat="1" x14ac:dyDescent="0.25">
      <c r="A24" s="20" t="s">
        <v>102</v>
      </c>
      <c r="B24" s="4" t="s">
        <v>84</v>
      </c>
      <c r="C24" s="52">
        <v>0</v>
      </c>
      <c r="D24" s="52">
        <f t="shared" si="0"/>
        <v>0</v>
      </c>
      <c r="E24" s="33"/>
    </row>
    <row r="25" spans="1:5" s="5" customFormat="1" x14ac:dyDescent="0.25">
      <c r="A25" s="20" t="s">
        <v>89</v>
      </c>
      <c r="B25" s="4" t="s">
        <v>85</v>
      </c>
      <c r="C25" s="52">
        <v>0</v>
      </c>
      <c r="D25" s="52">
        <f t="shared" si="0"/>
        <v>0</v>
      </c>
      <c r="E25" s="33"/>
    </row>
    <row r="26" spans="1:5" s="5" customFormat="1" x14ac:dyDescent="0.25">
      <c r="A26" s="6" t="s">
        <v>3</v>
      </c>
      <c r="B26" s="4" t="s">
        <v>57</v>
      </c>
      <c r="C26" s="52">
        <v>0</v>
      </c>
      <c r="D26" s="52">
        <f t="shared" si="0"/>
        <v>0</v>
      </c>
    </row>
    <row r="27" spans="1:5" s="5" customFormat="1" x14ac:dyDescent="0.25">
      <c r="A27" s="6" t="s">
        <v>45</v>
      </c>
      <c r="B27" s="4" t="s">
        <v>46</v>
      </c>
      <c r="C27" s="52">
        <f>SUM(C28:C32)</f>
        <v>593</v>
      </c>
      <c r="D27" s="52">
        <f>SUM(D28:D32)</f>
        <v>883.6</v>
      </c>
      <c r="E27" s="3"/>
    </row>
    <row r="28" spans="1:5" s="5" customFormat="1" x14ac:dyDescent="0.25">
      <c r="A28" s="20" t="s">
        <v>51</v>
      </c>
      <c r="B28" s="4" t="s">
        <v>58</v>
      </c>
      <c r="C28" s="52">
        <v>0</v>
      </c>
      <c r="D28" s="52">
        <f t="shared" si="0"/>
        <v>0</v>
      </c>
      <c r="E28" s="3"/>
    </row>
    <row r="29" spans="1:5" s="5" customFormat="1" x14ac:dyDescent="0.25">
      <c r="A29" s="20" t="s">
        <v>50</v>
      </c>
      <c r="B29" s="4" t="s">
        <v>59</v>
      </c>
      <c r="C29" s="52">
        <v>0</v>
      </c>
      <c r="D29" s="52">
        <f t="shared" si="0"/>
        <v>0</v>
      </c>
      <c r="E29" s="3"/>
    </row>
    <row r="30" spans="1:5" s="5" customFormat="1" x14ac:dyDescent="0.25">
      <c r="A30" s="20" t="s">
        <v>52</v>
      </c>
      <c r="B30" s="4" t="s">
        <v>60</v>
      </c>
      <c r="C30" s="52">
        <v>593</v>
      </c>
      <c r="D30" s="52">
        <f t="shared" si="0"/>
        <v>883.6</v>
      </c>
      <c r="E30" s="3"/>
    </row>
    <row r="31" spans="1:5" s="5" customFormat="1" x14ac:dyDescent="0.25">
      <c r="A31" s="20" t="s">
        <v>53</v>
      </c>
      <c r="B31" s="4" t="s">
        <v>61</v>
      </c>
      <c r="C31" s="52">
        <v>0</v>
      </c>
      <c r="D31" s="52">
        <f t="shared" si="0"/>
        <v>0</v>
      </c>
      <c r="E31" s="3"/>
    </row>
    <row r="32" spans="1:5" s="5" customFormat="1" x14ac:dyDescent="0.25">
      <c r="A32" s="20" t="s">
        <v>73</v>
      </c>
      <c r="B32" s="4" t="s">
        <v>74</v>
      </c>
      <c r="C32" s="52">
        <v>0</v>
      </c>
      <c r="D32" s="52">
        <f t="shared" si="0"/>
        <v>0</v>
      </c>
      <c r="E32" s="3"/>
    </row>
    <row r="33" spans="1:5" s="5" customFormat="1" x14ac:dyDescent="0.25">
      <c r="A33" s="6" t="s">
        <v>54</v>
      </c>
      <c r="B33" s="4" t="s">
        <v>62</v>
      </c>
      <c r="C33" s="52">
        <v>0</v>
      </c>
      <c r="D33" s="52">
        <f t="shared" si="0"/>
        <v>0</v>
      </c>
      <c r="E33" s="3"/>
    </row>
    <row r="34" spans="1:5" s="5" customFormat="1" x14ac:dyDescent="0.25">
      <c r="A34" s="6" t="s">
        <v>1</v>
      </c>
      <c r="B34" s="4" t="s">
        <v>47</v>
      </c>
      <c r="C34" s="52">
        <v>0</v>
      </c>
      <c r="D34" s="52">
        <f t="shared" si="0"/>
        <v>0</v>
      </c>
      <c r="E34" s="3"/>
    </row>
    <row r="35" spans="1:5" s="24" customFormat="1" ht="30" x14ac:dyDescent="0.25">
      <c r="A35" s="23" t="s">
        <v>67</v>
      </c>
      <c r="B35" s="27" t="s">
        <v>63</v>
      </c>
      <c r="C35" s="64">
        <v>0</v>
      </c>
      <c r="D35" s="64">
        <f t="shared" si="0"/>
        <v>0</v>
      </c>
      <c r="E35" s="3"/>
    </row>
    <row r="37" spans="1:5" ht="30" x14ac:dyDescent="0.25">
      <c r="A37" s="7" t="s">
        <v>68</v>
      </c>
      <c r="C37" s="26">
        <v>1.49</v>
      </c>
      <c r="D37" s="26"/>
    </row>
    <row r="39" spans="1:5" s="4" customFormat="1" x14ac:dyDescent="0.25">
      <c r="A39" s="3"/>
      <c r="C39" s="31"/>
      <c r="D39" s="31"/>
    </row>
    <row r="40" spans="1:5" s="4" customFormat="1" x14ac:dyDescent="0.25">
      <c r="A40" s="3"/>
      <c r="C40" s="31"/>
      <c r="D40" s="31"/>
    </row>
    <row r="41" spans="1:5" s="4" customFormat="1" x14ac:dyDescent="0.25">
      <c r="A41" s="3"/>
      <c r="C41" s="31"/>
      <c r="D41" s="31"/>
    </row>
    <row r="42" spans="1:5" s="4" customFormat="1" x14ac:dyDescent="0.25">
      <c r="A42" s="3"/>
      <c r="C42" s="31"/>
      <c r="D42" s="31"/>
    </row>
    <row r="43" spans="1:5" s="4" customFormat="1" x14ac:dyDescent="0.25">
      <c r="A43" s="3"/>
      <c r="C43" s="31"/>
      <c r="D43" s="31"/>
    </row>
    <row r="44" spans="1:5" s="4" customFormat="1" x14ac:dyDescent="0.25">
      <c r="A44" s="3"/>
      <c r="C44" s="31"/>
      <c r="D44" s="31"/>
    </row>
    <row r="45" spans="1:5" s="4" customFormat="1" x14ac:dyDescent="0.25">
      <c r="A45" s="3"/>
      <c r="C45" s="31"/>
      <c r="D45" s="31"/>
    </row>
    <row r="46" spans="1:5" x14ac:dyDescent="0.25">
      <c r="E46" s="4"/>
    </row>
    <row r="47" spans="1:5" x14ac:dyDescent="0.25">
      <c r="E47" s="4"/>
    </row>
    <row r="48" spans="1:5" x14ac:dyDescent="0.25">
      <c r="E48" s="4"/>
    </row>
    <row r="49" spans="5:5" x14ac:dyDescent="0.25">
      <c r="E49" s="4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48.7109375" style="7" customWidth="1"/>
    <col min="2" max="2" width="8.7109375" style="4" customWidth="1"/>
    <col min="3" max="4" width="14.7109375" style="31" customWidth="1"/>
    <col min="5" max="5" width="50.7109375" style="3" customWidth="1"/>
    <col min="6" max="16384" width="9.140625" style="3"/>
  </cols>
  <sheetData>
    <row r="1" spans="1:5" s="1" customFormat="1" ht="50.1" customHeight="1" x14ac:dyDescent="0.25">
      <c r="A1" s="9" t="s">
        <v>105</v>
      </c>
      <c r="B1" s="10" t="s">
        <v>4</v>
      </c>
      <c r="C1" s="49" t="s">
        <v>106</v>
      </c>
      <c r="D1" s="49" t="s">
        <v>107</v>
      </c>
      <c r="E1" s="25" t="s">
        <v>64</v>
      </c>
    </row>
    <row r="2" spans="1:5" s="2" customFormat="1" x14ac:dyDescent="0.25">
      <c r="A2" s="12"/>
      <c r="B2" s="13"/>
      <c r="C2" s="30">
        <v>1</v>
      </c>
      <c r="D2" s="30">
        <v>2</v>
      </c>
      <c r="E2" s="2" t="s">
        <v>15</v>
      </c>
    </row>
    <row r="3" spans="1:5" x14ac:dyDescent="0.25">
      <c r="A3" s="7" t="s">
        <v>23</v>
      </c>
      <c r="B3" s="4" t="s">
        <v>13</v>
      </c>
      <c r="C3" s="42">
        <v>0</v>
      </c>
      <c r="D3" s="42">
        <f>ROUND(C3*C$37,1)</f>
        <v>0</v>
      </c>
    </row>
    <row r="4" spans="1:5" x14ac:dyDescent="0.25">
      <c r="A4" s="7" t="s">
        <v>24</v>
      </c>
      <c r="B4" s="4" t="s">
        <v>14</v>
      </c>
      <c r="C4" s="42">
        <v>4365</v>
      </c>
      <c r="D4" s="42">
        <f t="shared" ref="D4:D35" si="0">ROUND(C4*C$37,1)</f>
        <v>6329.3</v>
      </c>
    </row>
    <row r="5" spans="1:5" x14ac:dyDescent="0.25">
      <c r="A5" s="7" t="s">
        <v>25</v>
      </c>
      <c r="B5" s="4" t="s">
        <v>15</v>
      </c>
      <c r="C5" s="42">
        <v>0</v>
      </c>
      <c r="D5" s="42">
        <f t="shared" si="0"/>
        <v>0</v>
      </c>
    </row>
    <row r="6" spans="1:5" x14ac:dyDescent="0.25">
      <c r="A6" s="7" t="s">
        <v>2</v>
      </c>
      <c r="B6" s="4" t="s">
        <v>16</v>
      </c>
      <c r="C6" s="42">
        <v>-166</v>
      </c>
      <c r="D6" s="42">
        <f t="shared" si="0"/>
        <v>-240.7</v>
      </c>
    </row>
    <row r="7" spans="1:5" s="5" customFormat="1" x14ac:dyDescent="0.25">
      <c r="A7" s="14" t="s">
        <v>26</v>
      </c>
      <c r="B7" s="15" t="s">
        <v>17</v>
      </c>
      <c r="C7" s="44">
        <f>SUM(C3:C6)</f>
        <v>4199</v>
      </c>
      <c r="D7" s="44">
        <f>SUM(D3:D6)</f>
        <v>6088.6</v>
      </c>
    </row>
    <row r="8" spans="1:5" x14ac:dyDescent="0.25">
      <c r="A8" s="7" t="s">
        <v>0</v>
      </c>
      <c r="B8" s="4" t="s">
        <v>18</v>
      </c>
      <c r="C8" s="51">
        <f>ROUND(C7+C9+C10+C14+C18+C19-C20,3)</f>
        <v>0</v>
      </c>
      <c r="D8" s="51">
        <f>ROUND(D7+D9+D10+D14+D18+D19-D20,1)</f>
        <v>0</v>
      </c>
    </row>
    <row r="9" spans="1:5" x14ac:dyDescent="0.25">
      <c r="A9" s="16" t="s">
        <v>27</v>
      </c>
      <c r="B9" s="17" t="s">
        <v>19</v>
      </c>
      <c r="C9" s="46">
        <v>0</v>
      </c>
      <c r="D9" s="46">
        <f t="shared" si="0"/>
        <v>0</v>
      </c>
    </row>
    <row r="10" spans="1:5" x14ac:dyDescent="0.25">
      <c r="A10" s="18" t="s">
        <v>55</v>
      </c>
      <c r="B10" s="19" t="s">
        <v>20</v>
      </c>
      <c r="C10" s="47">
        <f>SUM(C11:C13)</f>
        <v>0</v>
      </c>
      <c r="D10" s="47">
        <f>SUM(D11:D13)</f>
        <v>0</v>
      </c>
    </row>
    <row r="11" spans="1:5" x14ac:dyDescent="0.25">
      <c r="A11" s="20" t="s">
        <v>28</v>
      </c>
      <c r="B11" s="4" t="s">
        <v>29</v>
      </c>
      <c r="C11" s="51">
        <v>0</v>
      </c>
      <c r="D11" s="51">
        <f t="shared" si="0"/>
        <v>0</v>
      </c>
    </row>
    <row r="12" spans="1:5" x14ac:dyDescent="0.25">
      <c r="A12" s="20" t="s">
        <v>30</v>
      </c>
      <c r="B12" s="4" t="s">
        <v>31</v>
      </c>
      <c r="C12" s="51">
        <v>0</v>
      </c>
      <c r="D12" s="51">
        <f t="shared" si="0"/>
        <v>0</v>
      </c>
      <c r="E12" s="33"/>
    </row>
    <row r="13" spans="1:5" x14ac:dyDescent="0.25">
      <c r="A13" s="20" t="s">
        <v>32</v>
      </c>
      <c r="B13" s="4" t="s">
        <v>33</v>
      </c>
      <c r="C13" s="51">
        <v>0</v>
      </c>
      <c r="D13" s="51">
        <f t="shared" si="0"/>
        <v>0</v>
      </c>
      <c r="E13" s="33"/>
    </row>
    <row r="14" spans="1:5" x14ac:dyDescent="0.25">
      <c r="A14" s="18" t="s">
        <v>65</v>
      </c>
      <c r="B14" s="19" t="s">
        <v>21</v>
      </c>
      <c r="C14" s="47">
        <f>SUM(C15:C17)</f>
        <v>0</v>
      </c>
      <c r="D14" s="47">
        <f>SUM(D15:D17)</f>
        <v>0</v>
      </c>
    </row>
    <row r="15" spans="1:5" x14ac:dyDescent="0.25">
      <c r="A15" s="20" t="s">
        <v>66</v>
      </c>
      <c r="B15" s="4" t="s">
        <v>34</v>
      </c>
      <c r="C15" s="51">
        <v>0</v>
      </c>
      <c r="D15" s="51">
        <f t="shared" si="0"/>
        <v>0</v>
      </c>
    </row>
    <row r="16" spans="1:5" x14ac:dyDescent="0.25">
      <c r="A16" s="20" t="s">
        <v>35</v>
      </c>
      <c r="B16" s="4" t="s">
        <v>36</v>
      </c>
      <c r="C16" s="51">
        <v>0</v>
      </c>
      <c r="D16" s="51">
        <f t="shared" si="0"/>
        <v>0</v>
      </c>
    </row>
    <row r="17" spans="1:5" x14ac:dyDescent="0.25">
      <c r="A17" s="20" t="s">
        <v>37</v>
      </c>
      <c r="B17" s="4" t="s">
        <v>38</v>
      </c>
      <c r="C17" s="51">
        <v>0</v>
      </c>
      <c r="D17" s="51">
        <f t="shared" si="0"/>
        <v>0</v>
      </c>
    </row>
    <row r="18" spans="1:5" s="5" customFormat="1" x14ac:dyDescent="0.25">
      <c r="A18" s="14" t="s">
        <v>39</v>
      </c>
      <c r="B18" s="15" t="s">
        <v>22</v>
      </c>
      <c r="C18" s="44">
        <v>0</v>
      </c>
      <c r="D18" s="44">
        <f t="shared" si="0"/>
        <v>0</v>
      </c>
      <c r="E18" s="3"/>
    </row>
    <row r="19" spans="1:5" s="5" customFormat="1" x14ac:dyDescent="0.25">
      <c r="A19" s="21" t="s">
        <v>40</v>
      </c>
      <c r="B19" s="22" t="s">
        <v>41</v>
      </c>
      <c r="C19" s="48">
        <v>0</v>
      </c>
      <c r="D19" s="48">
        <f t="shared" si="0"/>
        <v>0</v>
      </c>
      <c r="E19" s="3"/>
    </row>
    <row r="20" spans="1:5" s="5" customFormat="1" x14ac:dyDescent="0.25">
      <c r="A20" s="14" t="s">
        <v>42</v>
      </c>
      <c r="B20" s="15" t="s">
        <v>43</v>
      </c>
      <c r="C20" s="44">
        <f>C21+C22+C26+C27+C33+C34+C35</f>
        <v>4199</v>
      </c>
      <c r="D20" s="44">
        <f>D21+D22+D26+D27+D33+D34+D35</f>
        <v>6088.5999999999995</v>
      </c>
    </row>
    <row r="21" spans="1:5" s="5" customFormat="1" x14ac:dyDescent="0.25">
      <c r="A21" s="6" t="s">
        <v>48</v>
      </c>
      <c r="B21" s="4" t="s">
        <v>56</v>
      </c>
      <c r="C21" s="52">
        <v>0</v>
      </c>
      <c r="D21" s="52">
        <f t="shared" si="0"/>
        <v>0</v>
      </c>
    </row>
    <row r="22" spans="1:5" s="5" customFormat="1" x14ac:dyDescent="0.25">
      <c r="A22" s="6" t="s">
        <v>49</v>
      </c>
      <c r="B22" s="4" t="s">
        <v>44</v>
      </c>
      <c r="C22" s="52">
        <f>SUM(C23:C25)</f>
        <v>12</v>
      </c>
      <c r="D22" s="52">
        <f>SUM(D23:D25)</f>
        <v>17.399999999999999</v>
      </c>
      <c r="E22" s="3"/>
    </row>
    <row r="23" spans="1:5" s="5" customFormat="1" x14ac:dyDescent="0.25">
      <c r="A23" s="20" t="s">
        <v>88</v>
      </c>
      <c r="B23" s="4" t="s">
        <v>83</v>
      </c>
      <c r="C23" s="52">
        <v>0</v>
      </c>
      <c r="D23" s="52">
        <f t="shared" si="0"/>
        <v>0</v>
      </c>
      <c r="E23" s="33"/>
    </row>
    <row r="24" spans="1:5" s="5" customFormat="1" x14ac:dyDescent="0.25">
      <c r="A24" s="20" t="s">
        <v>102</v>
      </c>
      <c r="B24" s="4" t="s">
        <v>84</v>
      </c>
      <c r="C24" s="52">
        <v>0</v>
      </c>
      <c r="D24" s="52">
        <f t="shared" si="0"/>
        <v>0</v>
      </c>
      <c r="E24" s="33"/>
    </row>
    <row r="25" spans="1:5" s="5" customFormat="1" x14ac:dyDescent="0.25">
      <c r="A25" s="20" t="s">
        <v>89</v>
      </c>
      <c r="B25" s="4" t="s">
        <v>85</v>
      </c>
      <c r="C25" s="52">
        <v>12</v>
      </c>
      <c r="D25" s="52">
        <f t="shared" si="0"/>
        <v>17.399999999999999</v>
      </c>
      <c r="E25" s="3"/>
    </row>
    <row r="26" spans="1:5" s="5" customFormat="1" x14ac:dyDescent="0.25">
      <c r="A26" s="6" t="s">
        <v>3</v>
      </c>
      <c r="B26" s="4" t="s">
        <v>57</v>
      </c>
      <c r="C26" s="52">
        <v>0</v>
      </c>
      <c r="D26" s="52">
        <f t="shared" si="0"/>
        <v>0</v>
      </c>
    </row>
    <row r="27" spans="1:5" s="5" customFormat="1" x14ac:dyDescent="0.25">
      <c r="A27" s="6" t="s">
        <v>45</v>
      </c>
      <c r="B27" s="4" t="s">
        <v>46</v>
      </c>
      <c r="C27" s="52">
        <f>SUM(C28:C32)</f>
        <v>4187</v>
      </c>
      <c r="D27" s="52">
        <f>SUM(D28:D32)</f>
        <v>6071.2</v>
      </c>
      <c r="E27" s="3"/>
    </row>
    <row r="28" spans="1:5" s="5" customFormat="1" x14ac:dyDescent="0.25">
      <c r="A28" s="20" t="s">
        <v>51</v>
      </c>
      <c r="B28" s="4" t="s">
        <v>58</v>
      </c>
      <c r="C28" s="52">
        <v>0</v>
      </c>
      <c r="D28" s="52">
        <f t="shared" si="0"/>
        <v>0</v>
      </c>
      <c r="E28" s="3"/>
    </row>
    <row r="29" spans="1:5" s="5" customFormat="1" x14ac:dyDescent="0.25">
      <c r="A29" s="20" t="s">
        <v>50</v>
      </c>
      <c r="B29" s="4" t="s">
        <v>59</v>
      </c>
      <c r="C29" s="52">
        <v>0</v>
      </c>
      <c r="D29" s="52">
        <f t="shared" si="0"/>
        <v>0</v>
      </c>
      <c r="E29" s="3"/>
    </row>
    <row r="30" spans="1:5" s="5" customFormat="1" x14ac:dyDescent="0.25">
      <c r="A30" s="20" t="s">
        <v>52</v>
      </c>
      <c r="B30" s="4" t="s">
        <v>60</v>
      </c>
      <c r="C30" s="52">
        <v>4187</v>
      </c>
      <c r="D30" s="52">
        <f t="shared" si="0"/>
        <v>6071.2</v>
      </c>
      <c r="E30" s="3"/>
    </row>
    <row r="31" spans="1:5" s="5" customFormat="1" x14ac:dyDescent="0.25">
      <c r="A31" s="20" t="s">
        <v>53</v>
      </c>
      <c r="B31" s="4" t="s">
        <v>61</v>
      </c>
      <c r="C31" s="52">
        <v>0</v>
      </c>
      <c r="D31" s="52">
        <f t="shared" si="0"/>
        <v>0</v>
      </c>
      <c r="E31" s="3"/>
    </row>
    <row r="32" spans="1:5" s="5" customFormat="1" x14ac:dyDescent="0.25">
      <c r="A32" s="20" t="s">
        <v>73</v>
      </c>
      <c r="B32" s="4" t="s">
        <v>74</v>
      </c>
      <c r="C32" s="52">
        <v>0</v>
      </c>
      <c r="D32" s="52">
        <f t="shared" si="0"/>
        <v>0</v>
      </c>
      <c r="E32" s="3"/>
    </row>
    <row r="33" spans="1:5" s="5" customFormat="1" x14ac:dyDescent="0.25">
      <c r="A33" s="6" t="s">
        <v>54</v>
      </c>
      <c r="B33" s="4" t="s">
        <v>62</v>
      </c>
      <c r="C33" s="52">
        <v>0</v>
      </c>
      <c r="D33" s="52">
        <f t="shared" si="0"/>
        <v>0</v>
      </c>
      <c r="E33" s="3"/>
    </row>
    <row r="34" spans="1:5" s="5" customFormat="1" x14ac:dyDescent="0.25">
      <c r="A34" s="6" t="s">
        <v>1</v>
      </c>
      <c r="B34" s="4" t="s">
        <v>47</v>
      </c>
      <c r="C34" s="52">
        <v>0</v>
      </c>
      <c r="D34" s="52">
        <f t="shared" si="0"/>
        <v>0</v>
      </c>
      <c r="E34" s="3"/>
    </row>
    <row r="35" spans="1:5" s="24" customFormat="1" ht="30" x14ac:dyDescent="0.25">
      <c r="A35" s="23" t="s">
        <v>67</v>
      </c>
      <c r="B35" s="27" t="s">
        <v>63</v>
      </c>
      <c r="C35" s="64">
        <v>0</v>
      </c>
      <c r="D35" s="64">
        <f t="shared" si="0"/>
        <v>0</v>
      </c>
      <c r="E35" s="3"/>
    </row>
    <row r="37" spans="1:5" ht="30" x14ac:dyDescent="0.25">
      <c r="A37" s="7" t="s">
        <v>68</v>
      </c>
      <c r="C37" s="26">
        <v>1.45</v>
      </c>
      <c r="D37" s="26"/>
    </row>
    <row r="39" spans="1:5" s="4" customFormat="1" x14ac:dyDescent="0.25">
      <c r="A39" s="3"/>
      <c r="C39" s="31"/>
      <c r="D39" s="31"/>
    </row>
    <row r="40" spans="1:5" s="4" customFormat="1" x14ac:dyDescent="0.25">
      <c r="A40" s="3"/>
      <c r="C40" s="31"/>
      <c r="D40" s="31"/>
    </row>
    <row r="41" spans="1:5" s="4" customFormat="1" x14ac:dyDescent="0.25">
      <c r="A41" s="3"/>
      <c r="C41" s="31"/>
      <c r="D41" s="31"/>
    </row>
    <row r="42" spans="1:5" s="4" customFormat="1" x14ac:dyDescent="0.25">
      <c r="A42" s="3"/>
      <c r="C42" s="31"/>
      <c r="D42" s="31"/>
    </row>
    <row r="43" spans="1:5" s="4" customFormat="1" x14ac:dyDescent="0.25">
      <c r="A43" s="3"/>
      <c r="C43" s="31"/>
      <c r="D43" s="31"/>
    </row>
    <row r="44" spans="1:5" s="4" customFormat="1" x14ac:dyDescent="0.25">
      <c r="A44" s="3"/>
      <c r="C44" s="31"/>
      <c r="D44" s="31"/>
    </row>
    <row r="45" spans="1:5" s="4" customFormat="1" x14ac:dyDescent="0.25">
      <c r="A45" s="3"/>
      <c r="C45" s="31"/>
      <c r="D45" s="31"/>
    </row>
    <row r="46" spans="1:5" x14ac:dyDescent="0.25">
      <c r="E46" s="4"/>
    </row>
    <row r="47" spans="1:5" x14ac:dyDescent="0.25">
      <c r="E47" s="4"/>
    </row>
    <row r="48" spans="1:5" x14ac:dyDescent="0.25">
      <c r="E48" s="4"/>
    </row>
    <row r="49" spans="5:5" x14ac:dyDescent="0.25">
      <c r="E49" s="4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48.7109375" style="7" customWidth="1"/>
    <col min="2" max="2" width="8.7109375" style="4" customWidth="1"/>
    <col min="3" max="4" width="14.7109375" style="31" customWidth="1"/>
    <col min="5" max="5" width="50.7109375" style="3" customWidth="1"/>
    <col min="6" max="16384" width="9.140625" style="3"/>
  </cols>
  <sheetData>
    <row r="1" spans="1:5" s="1" customFormat="1" ht="50.1" customHeight="1" x14ac:dyDescent="0.25">
      <c r="A1" s="9" t="s">
        <v>108</v>
      </c>
      <c r="B1" s="10" t="s">
        <v>4</v>
      </c>
      <c r="C1" s="49" t="s">
        <v>109</v>
      </c>
      <c r="D1" s="49" t="s">
        <v>110</v>
      </c>
      <c r="E1" s="25" t="s">
        <v>64</v>
      </c>
    </row>
    <row r="2" spans="1:5" s="2" customFormat="1" x14ac:dyDescent="0.25">
      <c r="A2" s="12"/>
      <c r="B2" s="13"/>
      <c r="C2" s="30">
        <v>1</v>
      </c>
      <c r="D2" s="30">
        <v>2</v>
      </c>
      <c r="E2" s="2" t="s">
        <v>15</v>
      </c>
    </row>
    <row r="3" spans="1:5" x14ac:dyDescent="0.25">
      <c r="A3" s="7" t="s">
        <v>23</v>
      </c>
      <c r="B3" s="4" t="s">
        <v>13</v>
      </c>
      <c r="C3" s="42">
        <v>0</v>
      </c>
      <c r="D3" s="42">
        <f>ROUND(C3*C$37,1)</f>
        <v>0</v>
      </c>
    </row>
    <row r="4" spans="1:5" x14ac:dyDescent="0.25">
      <c r="A4" s="7" t="s">
        <v>24</v>
      </c>
      <c r="B4" s="4" t="s">
        <v>14</v>
      </c>
      <c r="C4" s="42">
        <v>1070.3</v>
      </c>
      <c r="D4" s="42">
        <f t="shared" ref="D4:D35" si="0">ROUND(C4*C$37,1)</f>
        <v>1530.5</v>
      </c>
    </row>
    <row r="5" spans="1:5" x14ac:dyDescent="0.25">
      <c r="A5" s="7" t="s">
        <v>25</v>
      </c>
      <c r="B5" s="4" t="s">
        <v>15</v>
      </c>
      <c r="C5" s="42">
        <v>0</v>
      </c>
      <c r="D5" s="42">
        <f t="shared" si="0"/>
        <v>0</v>
      </c>
    </row>
    <row r="6" spans="1:5" x14ac:dyDescent="0.25">
      <c r="A6" s="7" t="s">
        <v>2</v>
      </c>
      <c r="B6" s="4" t="s">
        <v>16</v>
      </c>
      <c r="C6" s="42">
        <v>0</v>
      </c>
      <c r="D6" s="42">
        <f t="shared" si="0"/>
        <v>0</v>
      </c>
    </row>
    <row r="7" spans="1:5" s="5" customFormat="1" x14ac:dyDescent="0.25">
      <c r="A7" s="14" t="s">
        <v>26</v>
      </c>
      <c r="B7" s="15" t="s">
        <v>17</v>
      </c>
      <c r="C7" s="44">
        <f>SUM(C3:C6)</f>
        <v>1070.3</v>
      </c>
      <c r="D7" s="44">
        <f>SUM(D3:D6)</f>
        <v>1530.5</v>
      </c>
    </row>
    <row r="8" spans="1:5" x14ac:dyDescent="0.25">
      <c r="A8" s="7" t="s">
        <v>0</v>
      </c>
      <c r="B8" s="4" t="s">
        <v>18</v>
      </c>
      <c r="C8" s="51">
        <f>ROUND(C7+C9+C10+C14+C18+C19-C20,3)</f>
        <v>0</v>
      </c>
      <c r="D8" s="51">
        <f>ROUND(D7+D9+D10+D14+D18+D19-D20,1)</f>
        <v>0</v>
      </c>
    </row>
    <row r="9" spans="1:5" x14ac:dyDescent="0.25">
      <c r="A9" s="16" t="s">
        <v>27</v>
      </c>
      <c r="B9" s="17" t="s">
        <v>19</v>
      </c>
      <c r="C9" s="46">
        <v>0</v>
      </c>
      <c r="D9" s="46">
        <f t="shared" si="0"/>
        <v>0</v>
      </c>
    </row>
    <row r="10" spans="1:5" x14ac:dyDescent="0.25">
      <c r="A10" s="18" t="s">
        <v>55</v>
      </c>
      <c r="B10" s="19" t="s">
        <v>20</v>
      </c>
      <c r="C10" s="47">
        <f>SUM(C11:C13)</f>
        <v>-1070.3</v>
      </c>
      <c r="D10" s="47">
        <f>SUM(D11:D13)</f>
        <v>-1530.5</v>
      </c>
    </row>
    <row r="11" spans="1:5" x14ac:dyDescent="0.25">
      <c r="A11" s="20" t="s">
        <v>28</v>
      </c>
      <c r="B11" s="4" t="s">
        <v>29</v>
      </c>
      <c r="C11" s="51">
        <v>0</v>
      </c>
      <c r="D11" s="51">
        <f t="shared" si="0"/>
        <v>0</v>
      </c>
    </row>
    <row r="12" spans="1:5" x14ac:dyDescent="0.25">
      <c r="A12" s="20" t="s">
        <v>30</v>
      </c>
      <c r="B12" s="4" t="s">
        <v>31</v>
      </c>
      <c r="C12" s="51">
        <v>-1070.3</v>
      </c>
      <c r="D12" s="51">
        <f t="shared" si="0"/>
        <v>-1530.5</v>
      </c>
    </row>
    <row r="13" spans="1:5" x14ac:dyDescent="0.25">
      <c r="A13" s="20" t="s">
        <v>32</v>
      </c>
      <c r="B13" s="4" t="s">
        <v>33</v>
      </c>
      <c r="C13" s="51">
        <v>0</v>
      </c>
      <c r="D13" s="51">
        <f t="shared" si="0"/>
        <v>0</v>
      </c>
      <c r="E13" s="33"/>
    </row>
    <row r="14" spans="1:5" x14ac:dyDescent="0.25">
      <c r="A14" s="18" t="s">
        <v>65</v>
      </c>
      <c r="B14" s="19" t="s">
        <v>21</v>
      </c>
      <c r="C14" s="47">
        <f>SUM(C15:C17)</f>
        <v>0</v>
      </c>
      <c r="D14" s="47">
        <f>SUM(D15:D17)</f>
        <v>0</v>
      </c>
    </row>
    <row r="15" spans="1:5" x14ac:dyDescent="0.25">
      <c r="A15" s="20" t="s">
        <v>66</v>
      </c>
      <c r="B15" s="4" t="s">
        <v>34</v>
      </c>
      <c r="C15" s="51">
        <v>0</v>
      </c>
      <c r="D15" s="51">
        <f t="shared" si="0"/>
        <v>0</v>
      </c>
    </row>
    <row r="16" spans="1:5" x14ac:dyDescent="0.25">
      <c r="A16" s="20" t="s">
        <v>35</v>
      </c>
      <c r="B16" s="4" t="s">
        <v>36</v>
      </c>
      <c r="C16" s="51">
        <v>0</v>
      </c>
      <c r="D16" s="51">
        <f t="shared" si="0"/>
        <v>0</v>
      </c>
    </row>
    <row r="17" spans="1:5" x14ac:dyDescent="0.25">
      <c r="A17" s="20" t="s">
        <v>37</v>
      </c>
      <c r="B17" s="4" t="s">
        <v>38</v>
      </c>
      <c r="C17" s="51">
        <v>0</v>
      </c>
      <c r="D17" s="51">
        <f t="shared" si="0"/>
        <v>0</v>
      </c>
    </row>
    <row r="18" spans="1:5" s="5" customFormat="1" x14ac:dyDescent="0.25">
      <c r="A18" s="14" t="s">
        <v>39</v>
      </c>
      <c r="B18" s="15" t="s">
        <v>22</v>
      </c>
      <c r="C18" s="44">
        <v>0</v>
      </c>
      <c r="D18" s="44">
        <f t="shared" si="0"/>
        <v>0</v>
      </c>
      <c r="E18" s="3"/>
    </row>
    <row r="19" spans="1:5" s="5" customFormat="1" x14ac:dyDescent="0.25">
      <c r="A19" s="21" t="s">
        <v>40</v>
      </c>
      <c r="B19" s="22" t="s">
        <v>41</v>
      </c>
      <c r="C19" s="48">
        <v>0</v>
      </c>
      <c r="D19" s="48">
        <f t="shared" si="0"/>
        <v>0</v>
      </c>
      <c r="E19" s="3"/>
    </row>
    <row r="20" spans="1:5" s="5" customFormat="1" x14ac:dyDescent="0.25">
      <c r="A20" s="14" t="s">
        <v>42</v>
      </c>
      <c r="B20" s="15" t="s">
        <v>43</v>
      </c>
      <c r="C20" s="44">
        <f>C21+C22+C26+C27+C33+C34+C35</f>
        <v>0</v>
      </c>
      <c r="D20" s="44">
        <f>D21+D22+D26+D27+D33+D34+D35</f>
        <v>0</v>
      </c>
    </row>
    <row r="21" spans="1:5" s="5" customFormat="1" x14ac:dyDescent="0.25">
      <c r="A21" s="6" t="s">
        <v>48</v>
      </c>
      <c r="B21" s="4" t="s">
        <v>56</v>
      </c>
      <c r="C21" s="52">
        <v>0</v>
      </c>
      <c r="D21" s="52">
        <f t="shared" si="0"/>
        <v>0</v>
      </c>
    </row>
    <row r="22" spans="1:5" s="5" customFormat="1" x14ac:dyDescent="0.25">
      <c r="A22" s="6" t="s">
        <v>49</v>
      </c>
      <c r="B22" s="4" t="s">
        <v>44</v>
      </c>
      <c r="C22" s="52">
        <f>SUM(C23:C25)</f>
        <v>0</v>
      </c>
      <c r="D22" s="52">
        <f>SUM(D23:D25)</f>
        <v>0</v>
      </c>
      <c r="E22" s="3"/>
    </row>
    <row r="23" spans="1:5" s="5" customFormat="1" x14ac:dyDescent="0.25">
      <c r="A23" s="20" t="s">
        <v>88</v>
      </c>
      <c r="B23" s="4" t="s">
        <v>83</v>
      </c>
      <c r="C23" s="52">
        <v>0</v>
      </c>
      <c r="D23" s="52">
        <f t="shared" si="0"/>
        <v>0</v>
      </c>
      <c r="E23" s="33"/>
    </row>
    <row r="24" spans="1:5" s="5" customFormat="1" x14ac:dyDescent="0.25">
      <c r="A24" s="20" t="s">
        <v>102</v>
      </c>
      <c r="B24" s="4" t="s">
        <v>84</v>
      </c>
      <c r="C24" s="52">
        <v>0</v>
      </c>
      <c r="D24" s="52">
        <f t="shared" si="0"/>
        <v>0</v>
      </c>
      <c r="E24" s="33"/>
    </row>
    <row r="25" spans="1:5" s="5" customFormat="1" x14ac:dyDescent="0.25">
      <c r="A25" s="20" t="s">
        <v>89</v>
      </c>
      <c r="B25" s="4" t="s">
        <v>85</v>
      </c>
      <c r="C25" s="52">
        <v>0</v>
      </c>
      <c r="D25" s="52">
        <f t="shared" si="0"/>
        <v>0</v>
      </c>
      <c r="E25" s="3"/>
    </row>
    <row r="26" spans="1:5" s="5" customFormat="1" x14ac:dyDescent="0.25">
      <c r="A26" s="6" t="s">
        <v>3</v>
      </c>
      <c r="B26" s="4" t="s">
        <v>57</v>
      </c>
      <c r="C26" s="52">
        <v>0</v>
      </c>
      <c r="D26" s="52">
        <f t="shared" si="0"/>
        <v>0</v>
      </c>
    </row>
    <row r="27" spans="1:5" s="5" customFormat="1" x14ac:dyDescent="0.25">
      <c r="A27" s="6" t="s">
        <v>45</v>
      </c>
      <c r="B27" s="4" t="s">
        <v>46</v>
      </c>
      <c r="C27" s="52">
        <f>SUM(C28:C32)</f>
        <v>0</v>
      </c>
      <c r="D27" s="52">
        <f>SUM(D28:D32)</f>
        <v>0</v>
      </c>
      <c r="E27" s="3"/>
    </row>
    <row r="28" spans="1:5" s="5" customFormat="1" x14ac:dyDescent="0.25">
      <c r="A28" s="20" t="s">
        <v>51</v>
      </c>
      <c r="B28" s="4" t="s">
        <v>58</v>
      </c>
      <c r="C28" s="52">
        <v>0</v>
      </c>
      <c r="D28" s="52">
        <f t="shared" si="0"/>
        <v>0</v>
      </c>
      <c r="E28" s="3"/>
    </row>
    <row r="29" spans="1:5" s="5" customFormat="1" x14ac:dyDescent="0.25">
      <c r="A29" s="20" t="s">
        <v>50</v>
      </c>
      <c r="B29" s="4" t="s">
        <v>59</v>
      </c>
      <c r="C29" s="52">
        <v>0</v>
      </c>
      <c r="D29" s="52">
        <f t="shared" si="0"/>
        <v>0</v>
      </c>
      <c r="E29" s="3"/>
    </row>
    <row r="30" spans="1:5" s="5" customFormat="1" x14ac:dyDescent="0.25">
      <c r="A30" s="20" t="s">
        <v>52</v>
      </c>
      <c r="B30" s="4" t="s">
        <v>60</v>
      </c>
      <c r="C30" s="52">
        <v>0</v>
      </c>
      <c r="D30" s="52">
        <f t="shared" si="0"/>
        <v>0</v>
      </c>
      <c r="E30" s="3"/>
    </row>
    <row r="31" spans="1:5" s="5" customFormat="1" x14ac:dyDescent="0.25">
      <c r="A31" s="20" t="s">
        <v>53</v>
      </c>
      <c r="B31" s="4" t="s">
        <v>61</v>
      </c>
      <c r="C31" s="52">
        <v>0</v>
      </c>
      <c r="D31" s="52">
        <f t="shared" si="0"/>
        <v>0</v>
      </c>
      <c r="E31" s="3"/>
    </row>
    <row r="32" spans="1:5" s="5" customFormat="1" x14ac:dyDescent="0.25">
      <c r="A32" s="20" t="s">
        <v>73</v>
      </c>
      <c r="B32" s="4" t="s">
        <v>74</v>
      </c>
      <c r="C32" s="52">
        <v>0</v>
      </c>
      <c r="D32" s="52">
        <f t="shared" si="0"/>
        <v>0</v>
      </c>
      <c r="E32" s="3"/>
    </row>
    <row r="33" spans="1:5" s="5" customFormat="1" x14ac:dyDescent="0.25">
      <c r="A33" s="6" t="s">
        <v>54</v>
      </c>
      <c r="B33" s="4" t="s">
        <v>62</v>
      </c>
      <c r="C33" s="52">
        <v>0</v>
      </c>
      <c r="D33" s="52">
        <f t="shared" si="0"/>
        <v>0</v>
      </c>
      <c r="E33" s="3"/>
    </row>
    <row r="34" spans="1:5" s="5" customFormat="1" x14ac:dyDescent="0.25">
      <c r="A34" s="6" t="s">
        <v>1</v>
      </c>
      <c r="B34" s="4" t="s">
        <v>47</v>
      </c>
      <c r="C34" s="52">
        <v>0</v>
      </c>
      <c r="D34" s="52">
        <f t="shared" si="0"/>
        <v>0</v>
      </c>
      <c r="E34" s="3"/>
    </row>
    <row r="35" spans="1:5" s="24" customFormat="1" ht="30" x14ac:dyDescent="0.25">
      <c r="A35" s="23" t="s">
        <v>67</v>
      </c>
      <c r="B35" s="27" t="s">
        <v>63</v>
      </c>
      <c r="C35" s="64">
        <v>0</v>
      </c>
      <c r="D35" s="64">
        <f t="shared" si="0"/>
        <v>0</v>
      </c>
      <c r="E35" s="3"/>
    </row>
    <row r="37" spans="1:5" ht="30" x14ac:dyDescent="0.25">
      <c r="A37" s="7" t="s">
        <v>68</v>
      </c>
      <c r="C37" s="26">
        <v>1.43</v>
      </c>
      <c r="D37" s="26"/>
    </row>
    <row r="39" spans="1:5" s="4" customFormat="1" x14ac:dyDescent="0.25">
      <c r="A39" s="3"/>
      <c r="C39" s="31"/>
      <c r="D39" s="31"/>
    </row>
    <row r="40" spans="1:5" s="4" customFormat="1" x14ac:dyDescent="0.25">
      <c r="A40" s="3"/>
      <c r="C40" s="31"/>
      <c r="D40" s="31"/>
    </row>
    <row r="41" spans="1:5" s="4" customFormat="1" x14ac:dyDescent="0.25">
      <c r="A41" s="3"/>
      <c r="C41" s="31"/>
      <c r="D41" s="31"/>
    </row>
    <row r="42" spans="1:5" s="4" customFormat="1" x14ac:dyDescent="0.25">
      <c r="A42" s="3"/>
      <c r="C42" s="31"/>
      <c r="D42" s="31"/>
    </row>
    <row r="43" spans="1:5" s="4" customFormat="1" x14ac:dyDescent="0.25">
      <c r="A43" s="3"/>
      <c r="C43" s="31"/>
      <c r="D43" s="31"/>
    </row>
    <row r="44" spans="1:5" s="4" customFormat="1" x14ac:dyDescent="0.25">
      <c r="A44" s="3"/>
      <c r="C44" s="31"/>
      <c r="D44" s="31"/>
    </row>
    <row r="45" spans="1:5" s="4" customFormat="1" x14ac:dyDescent="0.25">
      <c r="A45" s="3"/>
      <c r="C45" s="31"/>
      <c r="D45" s="31"/>
    </row>
    <row r="46" spans="1:5" x14ac:dyDescent="0.25">
      <c r="E46" s="4"/>
    </row>
    <row r="47" spans="1:5" x14ac:dyDescent="0.25">
      <c r="E47" s="4"/>
    </row>
    <row r="48" spans="1:5" x14ac:dyDescent="0.25">
      <c r="E48" s="4"/>
    </row>
    <row r="49" spans="5:5" x14ac:dyDescent="0.25">
      <c r="E49" s="4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48.7109375" style="7" customWidth="1"/>
    <col min="2" max="2" width="8.7109375" style="4" customWidth="1"/>
    <col min="3" max="4" width="14.7109375" style="31" customWidth="1"/>
    <col min="5" max="5" width="50.7109375" style="3" customWidth="1"/>
    <col min="6" max="16384" width="9.140625" style="3"/>
  </cols>
  <sheetData>
    <row r="1" spans="1:5" s="1" customFormat="1" ht="50.1" customHeight="1" x14ac:dyDescent="0.25">
      <c r="A1" s="9" t="s">
        <v>111</v>
      </c>
      <c r="B1" s="10" t="s">
        <v>4</v>
      </c>
      <c r="C1" s="49" t="s">
        <v>112</v>
      </c>
      <c r="D1" s="49" t="s">
        <v>113</v>
      </c>
      <c r="E1" s="25" t="s">
        <v>64</v>
      </c>
    </row>
    <row r="2" spans="1:5" s="2" customFormat="1" x14ac:dyDescent="0.25">
      <c r="A2" s="12"/>
      <c r="B2" s="13"/>
      <c r="C2" s="30">
        <v>1</v>
      </c>
      <c r="D2" s="30">
        <v>2</v>
      </c>
      <c r="E2" s="2" t="s">
        <v>15</v>
      </c>
    </row>
    <row r="3" spans="1:5" x14ac:dyDescent="0.25">
      <c r="A3" s="7" t="s">
        <v>23</v>
      </c>
      <c r="B3" s="4" t="s">
        <v>13</v>
      </c>
      <c r="C3" s="42">
        <v>0</v>
      </c>
      <c r="D3" s="42">
        <f>ROUND(C3*C$37,1)</f>
        <v>0</v>
      </c>
    </row>
    <row r="4" spans="1:5" x14ac:dyDescent="0.25">
      <c r="A4" s="7" t="s">
        <v>24</v>
      </c>
      <c r="B4" s="4" t="s">
        <v>14</v>
      </c>
      <c r="C4" s="42">
        <v>38.200000000000003</v>
      </c>
      <c r="D4" s="42">
        <f t="shared" ref="D4:D35" si="0">ROUND(C4*C$37,1)</f>
        <v>60</v>
      </c>
    </row>
    <row r="5" spans="1:5" x14ac:dyDescent="0.25">
      <c r="A5" s="7" t="s">
        <v>25</v>
      </c>
      <c r="B5" s="4" t="s">
        <v>15</v>
      </c>
      <c r="C5" s="42">
        <v>0</v>
      </c>
      <c r="D5" s="42">
        <f t="shared" si="0"/>
        <v>0</v>
      </c>
    </row>
    <row r="6" spans="1:5" x14ac:dyDescent="0.25">
      <c r="A6" s="7" t="s">
        <v>2</v>
      </c>
      <c r="B6" s="4" t="s">
        <v>16</v>
      </c>
      <c r="C6" s="42">
        <v>0</v>
      </c>
      <c r="D6" s="42">
        <f t="shared" si="0"/>
        <v>0</v>
      </c>
    </row>
    <row r="7" spans="1:5" s="5" customFormat="1" x14ac:dyDescent="0.25">
      <c r="A7" s="14" t="s">
        <v>26</v>
      </c>
      <c r="B7" s="15" t="s">
        <v>17</v>
      </c>
      <c r="C7" s="44">
        <f>SUM(C3:C6)</f>
        <v>38.200000000000003</v>
      </c>
      <c r="D7" s="44">
        <f>SUM(D3:D6)</f>
        <v>60</v>
      </c>
    </row>
    <row r="8" spans="1:5" x14ac:dyDescent="0.25">
      <c r="A8" s="7" t="s">
        <v>0</v>
      </c>
      <c r="B8" s="4" t="s">
        <v>18</v>
      </c>
      <c r="C8" s="51">
        <f>ROUND(C7+C9+C10+C14+C18+C19-C20,3)</f>
        <v>0</v>
      </c>
      <c r="D8" s="51">
        <f>ROUND(D7+D9+D10+D14+D18+D19-D20,1)</f>
        <v>0</v>
      </c>
    </row>
    <row r="9" spans="1:5" x14ac:dyDescent="0.25">
      <c r="A9" s="16" t="s">
        <v>27</v>
      </c>
      <c r="B9" s="17" t="s">
        <v>19</v>
      </c>
      <c r="C9" s="46">
        <v>0</v>
      </c>
      <c r="D9" s="46">
        <f t="shared" si="0"/>
        <v>0</v>
      </c>
    </row>
    <row r="10" spans="1:5" x14ac:dyDescent="0.25">
      <c r="A10" s="18" t="s">
        <v>55</v>
      </c>
      <c r="B10" s="19" t="s">
        <v>20</v>
      </c>
      <c r="C10" s="47">
        <f>SUM(C11:C13)</f>
        <v>0</v>
      </c>
      <c r="D10" s="47">
        <f>SUM(D11:D13)</f>
        <v>0</v>
      </c>
    </row>
    <row r="11" spans="1:5" x14ac:dyDescent="0.25">
      <c r="A11" s="20" t="s">
        <v>28</v>
      </c>
      <c r="B11" s="4" t="s">
        <v>29</v>
      </c>
      <c r="C11" s="51">
        <v>0</v>
      </c>
      <c r="D11" s="51">
        <f t="shared" si="0"/>
        <v>0</v>
      </c>
    </row>
    <row r="12" spans="1:5" x14ac:dyDescent="0.25">
      <c r="A12" s="20" t="s">
        <v>30</v>
      </c>
      <c r="B12" s="4" t="s">
        <v>31</v>
      </c>
      <c r="C12" s="51">
        <v>0</v>
      </c>
      <c r="D12" s="51">
        <f t="shared" si="0"/>
        <v>0</v>
      </c>
    </row>
    <row r="13" spans="1:5" x14ac:dyDescent="0.25">
      <c r="A13" s="20" t="s">
        <v>32</v>
      </c>
      <c r="B13" s="4" t="s">
        <v>33</v>
      </c>
      <c r="C13" s="51">
        <v>0</v>
      </c>
      <c r="D13" s="51">
        <f t="shared" si="0"/>
        <v>0</v>
      </c>
      <c r="E13" s="33"/>
    </row>
    <row r="14" spans="1:5" x14ac:dyDescent="0.25">
      <c r="A14" s="18" t="s">
        <v>65</v>
      </c>
      <c r="B14" s="19" t="s">
        <v>21</v>
      </c>
      <c r="C14" s="47">
        <f>SUM(C15:C17)</f>
        <v>0</v>
      </c>
      <c r="D14" s="47">
        <f>SUM(D15:D17)</f>
        <v>0</v>
      </c>
    </row>
    <row r="15" spans="1:5" x14ac:dyDescent="0.25">
      <c r="A15" s="20" t="s">
        <v>66</v>
      </c>
      <c r="B15" s="4" t="s">
        <v>34</v>
      </c>
      <c r="C15" s="51">
        <v>0</v>
      </c>
      <c r="D15" s="51">
        <f t="shared" si="0"/>
        <v>0</v>
      </c>
    </row>
    <row r="16" spans="1:5" x14ac:dyDescent="0.25">
      <c r="A16" s="20" t="s">
        <v>35</v>
      </c>
      <c r="B16" s="4" t="s">
        <v>36</v>
      </c>
      <c r="C16" s="51">
        <v>0</v>
      </c>
      <c r="D16" s="51">
        <f t="shared" si="0"/>
        <v>0</v>
      </c>
    </row>
    <row r="17" spans="1:5" x14ac:dyDescent="0.25">
      <c r="A17" s="20" t="s">
        <v>37</v>
      </c>
      <c r="B17" s="4" t="s">
        <v>38</v>
      </c>
      <c r="C17" s="51">
        <v>0</v>
      </c>
      <c r="D17" s="51">
        <f t="shared" si="0"/>
        <v>0</v>
      </c>
    </row>
    <row r="18" spans="1:5" s="5" customFormat="1" x14ac:dyDescent="0.25">
      <c r="A18" s="14" t="s">
        <v>39</v>
      </c>
      <c r="B18" s="15" t="s">
        <v>22</v>
      </c>
      <c r="C18" s="44">
        <v>0</v>
      </c>
      <c r="D18" s="44">
        <f t="shared" si="0"/>
        <v>0</v>
      </c>
      <c r="E18" s="3"/>
    </row>
    <row r="19" spans="1:5" s="5" customFormat="1" x14ac:dyDescent="0.25">
      <c r="A19" s="21" t="s">
        <v>40</v>
      </c>
      <c r="B19" s="22" t="s">
        <v>41</v>
      </c>
      <c r="C19" s="48">
        <v>0</v>
      </c>
      <c r="D19" s="48">
        <f t="shared" si="0"/>
        <v>0</v>
      </c>
      <c r="E19" s="3"/>
    </row>
    <row r="20" spans="1:5" s="5" customFormat="1" x14ac:dyDescent="0.25">
      <c r="A20" s="14" t="s">
        <v>42</v>
      </c>
      <c r="B20" s="15" t="s">
        <v>43</v>
      </c>
      <c r="C20" s="44">
        <f>C21+C22+C26+C27+C33+C34+C35</f>
        <v>38.200000000000003</v>
      </c>
      <c r="D20" s="44">
        <f>D21+D22+D26+D27+D33+D34+D35</f>
        <v>60</v>
      </c>
    </row>
    <row r="21" spans="1:5" s="5" customFormat="1" x14ac:dyDescent="0.25">
      <c r="A21" s="6" t="s">
        <v>48</v>
      </c>
      <c r="B21" s="4" t="s">
        <v>56</v>
      </c>
      <c r="C21" s="52">
        <v>0</v>
      </c>
      <c r="D21" s="52">
        <f t="shared" si="0"/>
        <v>0</v>
      </c>
    </row>
    <row r="22" spans="1:5" s="5" customFormat="1" x14ac:dyDescent="0.25">
      <c r="A22" s="6" t="s">
        <v>49</v>
      </c>
      <c r="B22" s="4" t="s">
        <v>44</v>
      </c>
      <c r="C22" s="52">
        <f>SUM(C23:C25)</f>
        <v>0</v>
      </c>
      <c r="D22" s="52">
        <f>SUM(D23:D25)</f>
        <v>0</v>
      </c>
      <c r="E22" s="3"/>
    </row>
    <row r="23" spans="1:5" s="5" customFormat="1" x14ac:dyDescent="0.25">
      <c r="A23" s="20" t="s">
        <v>88</v>
      </c>
      <c r="B23" s="4" t="s">
        <v>83</v>
      </c>
      <c r="C23" s="52">
        <v>0</v>
      </c>
      <c r="D23" s="52">
        <f t="shared" si="0"/>
        <v>0</v>
      </c>
      <c r="E23" s="33"/>
    </row>
    <row r="24" spans="1:5" s="5" customFormat="1" x14ac:dyDescent="0.25">
      <c r="A24" s="20" t="s">
        <v>102</v>
      </c>
      <c r="B24" s="4" t="s">
        <v>84</v>
      </c>
      <c r="C24" s="52">
        <v>0</v>
      </c>
      <c r="D24" s="52">
        <f t="shared" si="0"/>
        <v>0</v>
      </c>
      <c r="E24" s="33"/>
    </row>
    <row r="25" spans="1:5" s="5" customFormat="1" x14ac:dyDescent="0.25">
      <c r="A25" s="20" t="s">
        <v>89</v>
      </c>
      <c r="B25" s="4" t="s">
        <v>85</v>
      </c>
      <c r="C25" s="52">
        <v>0</v>
      </c>
      <c r="D25" s="52">
        <f t="shared" si="0"/>
        <v>0</v>
      </c>
      <c r="E25" s="3"/>
    </row>
    <row r="26" spans="1:5" s="5" customFormat="1" x14ac:dyDescent="0.25">
      <c r="A26" s="6" t="s">
        <v>3</v>
      </c>
      <c r="B26" s="4" t="s">
        <v>57</v>
      </c>
      <c r="C26" s="52">
        <v>0</v>
      </c>
      <c r="D26" s="52">
        <f t="shared" si="0"/>
        <v>0</v>
      </c>
    </row>
    <row r="27" spans="1:5" s="5" customFormat="1" x14ac:dyDescent="0.25">
      <c r="A27" s="6" t="s">
        <v>45</v>
      </c>
      <c r="B27" s="4" t="s">
        <v>46</v>
      </c>
      <c r="C27" s="52">
        <f>SUM(C28:C32)</f>
        <v>38.200000000000003</v>
      </c>
      <c r="D27" s="52">
        <f>SUM(D28:D32)</f>
        <v>60</v>
      </c>
      <c r="E27" s="3"/>
    </row>
    <row r="28" spans="1:5" s="5" customFormat="1" x14ac:dyDescent="0.25">
      <c r="A28" s="20" t="s">
        <v>51</v>
      </c>
      <c r="B28" s="4" t="s">
        <v>58</v>
      </c>
      <c r="C28" s="52">
        <v>0</v>
      </c>
      <c r="D28" s="52">
        <f t="shared" si="0"/>
        <v>0</v>
      </c>
      <c r="E28" s="3"/>
    </row>
    <row r="29" spans="1:5" s="5" customFormat="1" x14ac:dyDescent="0.25">
      <c r="A29" s="20" t="s">
        <v>50</v>
      </c>
      <c r="B29" s="4" t="s">
        <v>59</v>
      </c>
      <c r="C29" s="52">
        <v>0</v>
      </c>
      <c r="D29" s="52">
        <f t="shared" si="0"/>
        <v>0</v>
      </c>
      <c r="E29" s="3"/>
    </row>
    <row r="30" spans="1:5" s="5" customFormat="1" x14ac:dyDescent="0.25">
      <c r="A30" s="20" t="s">
        <v>52</v>
      </c>
      <c r="B30" s="4" t="s">
        <v>60</v>
      </c>
      <c r="C30" s="52">
        <v>38.200000000000003</v>
      </c>
      <c r="D30" s="52">
        <f t="shared" si="0"/>
        <v>60</v>
      </c>
      <c r="E30" s="3"/>
    </row>
    <row r="31" spans="1:5" s="5" customFormat="1" x14ac:dyDescent="0.25">
      <c r="A31" s="20" t="s">
        <v>53</v>
      </c>
      <c r="B31" s="4" t="s">
        <v>61</v>
      </c>
      <c r="C31" s="52">
        <v>0</v>
      </c>
      <c r="D31" s="52">
        <f t="shared" si="0"/>
        <v>0</v>
      </c>
      <c r="E31" s="3"/>
    </row>
    <row r="32" spans="1:5" s="5" customFormat="1" x14ac:dyDescent="0.25">
      <c r="A32" s="20" t="s">
        <v>73</v>
      </c>
      <c r="B32" s="4" t="s">
        <v>74</v>
      </c>
      <c r="C32" s="52">
        <v>0</v>
      </c>
      <c r="D32" s="52">
        <f t="shared" si="0"/>
        <v>0</v>
      </c>
      <c r="E32" s="3"/>
    </row>
    <row r="33" spans="1:5" s="5" customFormat="1" x14ac:dyDescent="0.25">
      <c r="A33" s="6" t="s">
        <v>54</v>
      </c>
      <c r="B33" s="4" t="s">
        <v>62</v>
      </c>
      <c r="C33" s="52">
        <v>0</v>
      </c>
      <c r="D33" s="52">
        <f t="shared" si="0"/>
        <v>0</v>
      </c>
      <c r="E33" s="3"/>
    </row>
    <row r="34" spans="1:5" s="5" customFormat="1" x14ac:dyDescent="0.25">
      <c r="A34" s="6" t="s">
        <v>1</v>
      </c>
      <c r="B34" s="4" t="s">
        <v>47</v>
      </c>
      <c r="C34" s="52">
        <v>0</v>
      </c>
      <c r="D34" s="52">
        <f t="shared" si="0"/>
        <v>0</v>
      </c>
      <c r="E34" s="3"/>
    </row>
    <row r="35" spans="1:5" s="24" customFormat="1" ht="30" x14ac:dyDescent="0.25">
      <c r="A35" s="23" t="s">
        <v>67</v>
      </c>
      <c r="B35" s="27" t="s">
        <v>63</v>
      </c>
      <c r="C35" s="64">
        <v>0</v>
      </c>
      <c r="D35" s="64">
        <f t="shared" si="0"/>
        <v>0</v>
      </c>
      <c r="E35" s="3"/>
    </row>
    <row r="37" spans="1:5" ht="30" x14ac:dyDescent="0.25">
      <c r="A37" s="7" t="s">
        <v>68</v>
      </c>
      <c r="C37" s="26">
        <v>1.57</v>
      </c>
      <c r="D37" s="26"/>
    </row>
    <row r="39" spans="1:5" s="4" customFormat="1" x14ac:dyDescent="0.25">
      <c r="A39" s="3"/>
      <c r="C39" s="31"/>
      <c r="D39" s="31"/>
    </row>
    <row r="40" spans="1:5" s="4" customFormat="1" x14ac:dyDescent="0.25">
      <c r="A40" s="3"/>
      <c r="C40" s="31"/>
      <c r="D40" s="31"/>
    </row>
    <row r="41" spans="1:5" s="4" customFormat="1" x14ac:dyDescent="0.25">
      <c r="A41" s="3"/>
      <c r="C41" s="31"/>
      <c r="D41" s="31"/>
    </row>
    <row r="42" spans="1:5" s="4" customFormat="1" x14ac:dyDescent="0.25">
      <c r="A42" s="3"/>
      <c r="C42" s="31"/>
      <c r="D42" s="31"/>
    </row>
    <row r="43" spans="1:5" s="4" customFormat="1" x14ac:dyDescent="0.25">
      <c r="A43" s="3"/>
      <c r="C43" s="31"/>
      <c r="D43" s="31"/>
    </row>
    <row r="44" spans="1:5" s="4" customFormat="1" x14ac:dyDescent="0.25">
      <c r="A44" s="3"/>
      <c r="C44" s="31"/>
      <c r="D44" s="31"/>
    </row>
    <row r="45" spans="1:5" s="4" customFormat="1" x14ac:dyDescent="0.25">
      <c r="A45" s="3"/>
      <c r="C45" s="31"/>
      <c r="D45" s="31"/>
    </row>
    <row r="46" spans="1:5" x14ac:dyDescent="0.25">
      <c r="E46" s="4"/>
    </row>
    <row r="47" spans="1:5" x14ac:dyDescent="0.25">
      <c r="E47" s="4"/>
    </row>
    <row r="48" spans="1:5" x14ac:dyDescent="0.25">
      <c r="E48" s="4"/>
    </row>
    <row r="49" spans="5:5" x14ac:dyDescent="0.25">
      <c r="E49" s="4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48.7109375" style="7" customWidth="1"/>
    <col min="2" max="2" width="8.7109375" style="4" customWidth="1"/>
    <col min="3" max="6" width="14.7109375" style="31" customWidth="1"/>
    <col min="7" max="7" width="14.7109375" style="3" customWidth="1"/>
    <col min="8" max="8" width="50.7109375" style="3" customWidth="1"/>
    <col min="9" max="16384" width="9.140625" style="3"/>
  </cols>
  <sheetData>
    <row r="1" spans="1:8" s="1" customFormat="1" ht="50.1" customHeight="1" x14ac:dyDescent="0.25">
      <c r="A1" s="9" t="s">
        <v>114</v>
      </c>
      <c r="B1" s="10" t="s">
        <v>4</v>
      </c>
      <c r="C1" s="49" t="s">
        <v>115</v>
      </c>
      <c r="D1" s="49" t="s">
        <v>116</v>
      </c>
      <c r="E1" s="49" t="s">
        <v>117</v>
      </c>
      <c r="F1" s="49" t="s">
        <v>118</v>
      </c>
      <c r="G1" s="11" t="s">
        <v>119</v>
      </c>
      <c r="H1" s="25" t="s">
        <v>64</v>
      </c>
    </row>
    <row r="2" spans="1:8" s="2" customFormat="1" x14ac:dyDescent="0.25">
      <c r="A2" s="12"/>
      <c r="B2" s="13"/>
      <c r="C2" s="30">
        <v>1</v>
      </c>
      <c r="D2" s="30">
        <v>2</v>
      </c>
      <c r="E2" s="30">
        <v>3</v>
      </c>
      <c r="F2" s="30">
        <v>4</v>
      </c>
      <c r="G2" s="2" t="s">
        <v>17</v>
      </c>
      <c r="H2" s="2" t="s">
        <v>18</v>
      </c>
    </row>
    <row r="3" spans="1:8" x14ac:dyDescent="0.25">
      <c r="A3" s="7" t="s">
        <v>23</v>
      </c>
      <c r="B3" s="4" t="s">
        <v>13</v>
      </c>
      <c r="C3" s="42">
        <f>Бензин!D3</f>
        <v>0</v>
      </c>
      <c r="D3" s="42">
        <f>ДизТопливо!D3</f>
        <v>0</v>
      </c>
      <c r="E3" s="42">
        <f>Мазут!D3</f>
        <v>0</v>
      </c>
      <c r="F3" s="42">
        <f>СПГ!D3</f>
        <v>0</v>
      </c>
      <c r="G3" s="42">
        <f>Бензин!D3+ДизТопливо!D3+Мазут!D3+СПГ!D3</f>
        <v>0</v>
      </c>
    </row>
    <row r="4" spans="1:8" x14ac:dyDescent="0.25">
      <c r="A4" s="7" t="s">
        <v>24</v>
      </c>
      <c r="B4" s="4" t="s">
        <v>14</v>
      </c>
      <c r="C4" s="42">
        <f>Бензин!D4</f>
        <v>932.80000000000007</v>
      </c>
      <c r="D4" s="42">
        <f>ДизТопливо!D4</f>
        <v>6329.3</v>
      </c>
      <c r="E4" s="42">
        <f>Мазут!D4</f>
        <v>1530.5</v>
      </c>
      <c r="F4" s="42">
        <f>СПГ!D4</f>
        <v>60</v>
      </c>
      <c r="G4" s="42">
        <f>Бензин!D4+ДизТопливо!D4+Мазут!D4+СПГ!D4</f>
        <v>8852.6</v>
      </c>
    </row>
    <row r="5" spans="1:8" x14ac:dyDescent="0.25">
      <c r="A5" s="7" t="s">
        <v>25</v>
      </c>
      <c r="B5" s="4" t="s">
        <v>15</v>
      </c>
      <c r="C5" s="42">
        <f>Бензин!D5</f>
        <v>0</v>
      </c>
      <c r="D5" s="42">
        <f>ДизТопливо!D5</f>
        <v>0</v>
      </c>
      <c r="E5" s="42">
        <f>Мазут!D5</f>
        <v>0</v>
      </c>
      <c r="F5" s="42">
        <f>СПГ!D5</f>
        <v>0</v>
      </c>
      <c r="G5" s="42">
        <f>Бензин!D5+ДизТопливо!D5+Мазут!D5+СПГ!D5</f>
        <v>0</v>
      </c>
    </row>
    <row r="6" spans="1:8" x14ac:dyDescent="0.25">
      <c r="A6" s="7" t="s">
        <v>2</v>
      </c>
      <c r="B6" s="4" t="s">
        <v>16</v>
      </c>
      <c r="C6" s="42">
        <f>Бензин!D6</f>
        <v>-49.2</v>
      </c>
      <c r="D6" s="42">
        <f>ДизТопливо!D6</f>
        <v>-240.7</v>
      </c>
      <c r="E6" s="42">
        <f>Мазут!D6</f>
        <v>0</v>
      </c>
      <c r="F6" s="42">
        <f>СПГ!D6</f>
        <v>0</v>
      </c>
      <c r="G6" s="42">
        <f>Бензин!D6+ДизТопливо!D6+Мазут!D6+СПГ!D6</f>
        <v>-289.89999999999998</v>
      </c>
    </row>
    <row r="7" spans="1:8" s="5" customFormat="1" x14ac:dyDescent="0.25">
      <c r="A7" s="14" t="s">
        <v>26</v>
      </c>
      <c r="B7" s="15" t="s">
        <v>17</v>
      </c>
      <c r="C7" s="44">
        <f>SUM(C3:C6)</f>
        <v>883.6</v>
      </c>
      <c r="D7" s="44">
        <f t="shared" ref="D7:G7" si="0">SUM(D3:D6)</f>
        <v>6088.6</v>
      </c>
      <c r="E7" s="44">
        <f t="shared" si="0"/>
        <v>1530.5</v>
      </c>
      <c r="F7" s="44">
        <f t="shared" si="0"/>
        <v>60</v>
      </c>
      <c r="G7" s="44">
        <f t="shared" si="0"/>
        <v>8562.7000000000007</v>
      </c>
    </row>
    <row r="8" spans="1:8" x14ac:dyDescent="0.25">
      <c r="A8" s="7" t="s">
        <v>0</v>
      </c>
      <c r="B8" s="4" t="s">
        <v>18</v>
      </c>
      <c r="C8" s="51">
        <f>ROUND(C7+C9+C10+C14+C18+C19-C20,1)</f>
        <v>0</v>
      </c>
      <c r="D8" s="51">
        <f t="shared" ref="D8:G8" si="1">ROUND(D7+D9+D10+D14+D18+D19-D20,1)</f>
        <v>0</v>
      </c>
      <c r="E8" s="51">
        <f t="shared" si="1"/>
        <v>0</v>
      </c>
      <c r="F8" s="51">
        <f t="shared" si="1"/>
        <v>0</v>
      </c>
      <c r="G8" s="51">
        <f t="shared" si="1"/>
        <v>0</v>
      </c>
    </row>
    <row r="9" spans="1:8" x14ac:dyDescent="0.25">
      <c r="A9" s="16" t="s">
        <v>27</v>
      </c>
      <c r="B9" s="17" t="s">
        <v>19</v>
      </c>
      <c r="C9" s="46">
        <f>Бензин!D9</f>
        <v>0</v>
      </c>
      <c r="D9" s="46">
        <f>ДизТопливо!D9</f>
        <v>0</v>
      </c>
      <c r="E9" s="46">
        <f>Мазут!D9</f>
        <v>0</v>
      </c>
      <c r="F9" s="46">
        <f>СПГ!D9</f>
        <v>0</v>
      </c>
      <c r="G9" s="46">
        <f>Бензин!D9+ДизТопливо!D9+Мазут!D9+СПГ!D9</f>
        <v>0</v>
      </c>
    </row>
    <row r="10" spans="1:8" x14ac:dyDescent="0.25">
      <c r="A10" s="18" t="s">
        <v>55</v>
      </c>
      <c r="B10" s="19" t="s">
        <v>20</v>
      </c>
      <c r="C10" s="47">
        <f>SUM(C11:C13)</f>
        <v>0</v>
      </c>
      <c r="D10" s="47">
        <f t="shared" ref="D10:G10" si="2">SUM(D11:D13)</f>
        <v>0</v>
      </c>
      <c r="E10" s="47">
        <f t="shared" si="2"/>
        <v>-1530.5</v>
      </c>
      <c r="F10" s="47">
        <f t="shared" si="2"/>
        <v>0</v>
      </c>
      <c r="G10" s="47">
        <f t="shared" si="2"/>
        <v>-1530.5</v>
      </c>
    </row>
    <row r="11" spans="1:8" x14ac:dyDescent="0.25">
      <c r="A11" s="20" t="s">
        <v>28</v>
      </c>
      <c r="B11" s="4" t="s">
        <v>29</v>
      </c>
      <c r="C11" s="51">
        <f>Бензин!D11</f>
        <v>0</v>
      </c>
      <c r="D11" s="51">
        <f>ДизТопливо!D11</f>
        <v>0</v>
      </c>
      <c r="E11" s="51">
        <f>Мазут!D11</f>
        <v>0</v>
      </c>
      <c r="F11" s="51">
        <f>СПГ!D11</f>
        <v>0</v>
      </c>
      <c r="G11" s="51">
        <f>Бензин!D11+ДизТопливо!D11+Мазут!D11+СПГ!D11</f>
        <v>0</v>
      </c>
    </row>
    <row r="12" spans="1:8" x14ac:dyDescent="0.25">
      <c r="A12" s="20" t="s">
        <v>30</v>
      </c>
      <c r="B12" s="4" t="s">
        <v>31</v>
      </c>
      <c r="C12" s="51">
        <f>Бензин!D12</f>
        <v>0</v>
      </c>
      <c r="D12" s="51">
        <f>ДизТопливо!D12</f>
        <v>0</v>
      </c>
      <c r="E12" s="51">
        <f>Мазут!D12</f>
        <v>-1530.5</v>
      </c>
      <c r="F12" s="51">
        <f>СПГ!D12</f>
        <v>0</v>
      </c>
      <c r="G12" s="51">
        <f>Бензин!D12+ДизТопливо!D12+Мазут!D12+СПГ!D12</f>
        <v>-1530.5</v>
      </c>
      <c r="H12" s="33"/>
    </row>
    <row r="13" spans="1:8" x14ac:dyDescent="0.25">
      <c r="A13" s="20" t="s">
        <v>32</v>
      </c>
      <c r="B13" s="4" t="s">
        <v>33</v>
      </c>
      <c r="C13" s="51">
        <f>Бензин!D13</f>
        <v>0</v>
      </c>
      <c r="D13" s="51">
        <f>ДизТопливо!D13</f>
        <v>0</v>
      </c>
      <c r="E13" s="51">
        <f>Мазут!D13</f>
        <v>0</v>
      </c>
      <c r="F13" s="51">
        <f>СПГ!D13</f>
        <v>0</v>
      </c>
      <c r="G13" s="51">
        <f>Бензин!D13+ДизТопливо!D13+Мазут!D13+СПГ!D13</f>
        <v>0</v>
      </c>
    </row>
    <row r="14" spans="1:8" x14ac:dyDescent="0.25">
      <c r="A14" s="18" t="s">
        <v>65</v>
      </c>
      <c r="B14" s="19" t="s">
        <v>21</v>
      </c>
      <c r="C14" s="47">
        <f>SUM(C15:C17)</f>
        <v>0</v>
      </c>
      <c r="D14" s="47">
        <f t="shared" ref="D14:G14" si="3">SUM(D15:D17)</f>
        <v>0</v>
      </c>
      <c r="E14" s="47">
        <f t="shared" si="3"/>
        <v>0</v>
      </c>
      <c r="F14" s="47">
        <f t="shared" si="3"/>
        <v>0</v>
      </c>
      <c r="G14" s="47">
        <f t="shared" si="3"/>
        <v>0</v>
      </c>
      <c r="H14" s="33"/>
    </row>
    <row r="15" spans="1:8" x14ac:dyDescent="0.25">
      <c r="A15" s="20" t="s">
        <v>66</v>
      </c>
      <c r="B15" s="4" t="s">
        <v>34</v>
      </c>
      <c r="C15" s="51">
        <f>Бензин!D15</f>
        <v>0</v>
      </c>
      <c r="D15" s="51">
        <f>ДизТопливо!D15</f>
        <v>0</v>
      </c>
      <c r="E15" s="51">
        <f>Мазут!D15</f>
        <v>0</v>
      </c>
      <c r="F15" s="51">
        <f>СПГ!D15</f>
        <v>0</v>
      </c>
      <c r="G15" s="51">
        <f>Бензин!D15+ДизТопливо!D15+Мазут!D15+СПГ!D15</f>
        <v>0</v>
      </c>
    </row>
    <row r="16" spans="1:8" x14ac:dyDescent="0.25">
      <c r="A16" s="20" t="s">
        <v>35</v>
      </c>
      <c r="B16" s="4" t="s">
        <v>36</v>
      </c>
      <c r="C16" s="51">
        <f>Бензин!D16</f>
        <v>0</v>
      </c>
      <c r="D16" s="51">
        <f>ДизТопливо!D16</f>
        <v>0</v>
      </c>
      <c r="E16" s="51">
        <f>Мазут!D16</f>
        <v>0</v>
      </c>
      <c r="F16" s="51">
        <f>СПГ!D16</f>
        <v>0</v>
      </c>
      <c r="G16" s="51">
        <f>Бензин!D16+ДизТопливо!D16+Мазут!D16+СПГ!D16</f>
        <v>0</v>
      </c>
    </row>
    <row r="17" spans="1:9" x14ac:dyDescent="0.25">
      <c r="A17" s="20" t="s">
        <v>37</v>
      </c>
      <c r="B17" s="4" t="s">
        <v>38</v>
      </c>
      <c r="C17" s="51">
        <f>Бензин!D17</f>
        <v>0</v>
      </c>
      <c r="D17" s="51">
        <f>ДизТопливо!D17</f>
        <v>0</v>
      </c>
      <c r="E17" s="51">
        <f>Мазут!D17</f>
        <v>0</v>
      </c>
      <c r="F17" s="51">
        <f>СПГ!D17</f>
        <v>0</v>
      </c>
      <c r="G17" s="51">
        <f>Бензин!D17+ДизТопливо!D17+Мазут!D17+СПГ!D17</f>
        <v>0</v>
      </c>
    </row>
    <row r="18" spans="1:9" s="5" customFormat="1" x14ac:dyDescent="0.25">
      <c r="A18" s="14" t="s">
        <v>39</v>
      </c>
      <c r="B18" s="15" t="s">
        <v>22</v>
      </c>
      <c r="C18" s="44">
        <f>Бензин!D18</f>
        <v>0</v>
      </c>
      <c r="D18" s="44">
        <f>ДизТопливо!D18</f>
        <v>0</v>
      </c>
      <c r="E18" s="44">
        <f>Мазут!D18</f>
        <v>0</v>
      </c>
      <c r="F18" s="44">
        <f>СПГ!D18</f>
        <v>0</v>
      </c>
      <c r="G18" s="44">
        <f>Бензин!D18+ДизТопливо!D18+Мазут!D18+СПГ!D18</f>
        <v>0</v>
      </c>
      <c r="H18" s="3"/>
    </row>
    <row r="19" spans="1:9" s="5" customFormat="1" x14ac:dyDescent="0.25">
      <c r="A19" s="21" t="s">
        <v>40</v>
      </c>
      <c r="B19" s="22" t="s">
        <v>41</v>
      </c>
      <c r="C19" s="48">
        <f>Бензин!D19</f>
        <v>0</v>
      </c>
      <c r="D19" s="48">
        <f>ДизТопливо!D19</f>
        <v>0</v>
      </c>
      <c r="E19" s="48">
        <f>Мазут!D19</f>
        <v>0</v>
      </c>
      <c r="F19" s="48">
        <f>СПГ!D19</f>
        <v>0</v>
      </c>
      <c r="G19" s="48">
        <f>Бензин!D19+ДизТопливо!D19+Мазут!D19+СПГ!D19</f>
        <v>0</v>
      </c>
      <c r="H19" s="3"/>
    </row>
    <row r="20" spans="1:9" s="5" customFormat="1" x14ac:dyDescent="0.25">
      <c r="A20" s="14" t="s">
        <v>42</v>
      </c>
      <c r="B20" s="15" t="s">
        <v>43</v>
      </c>
      <c r="C20" s="44">
        <f>C21+C22+C26+C27+C33+C34+C35</f>
        <v>883.6</v>
      </c>
      <c r="D20" s="44">
        <f t="shared" ref="D20:G20" si="4">D21+D22+D26+D27+D33+D34+D35</f>
        <v>6088.5999999999995</v>
      </c>
      <c r="E20" s="44">
        <f t="shared" si="4"/>
        <v>0</v>
      </c>
      <c r="F20" s="44">
        <f t="shared" si="4"/>
        <v>60</v>
      </c>
      <c r="G20" s="44">
        <f t="shared" si="4"/>
        <v>7032.2</v>
      </c>
    </row>
    <row r="21" spans="1:9" s="5" customFormat="1" x14ac:dyDescent="0.25">
      <c r="A21" s="6" t="s">
        <v>48</v>
      </c>
      <c r="B21" s="4" t="s">
        <v>56</v>
      </c>
      <c r="C21" s="52">
        <f>Бензин!D21</f>
        <v>0</v>
      </c>
      <c r="D21" s="52">
        <f>ДизТопливо!D21</f>
        <v>0</v>
      </c>
      <c r="E21" s="52">
        <f>Мазут!D21</f>
        <v>0</v>
      </c>
      <c r="F21" s="52">
        <f>СПГ!D21</f>
        <v>0</v>
      </c>
      <c r="G21" s="52">
        <f>Бензин!D21+ДизТопливо!D21+Мазут!D21+СПГ!D21</f>
        <v>0</v>
      </c>
      <c r="I21" s="66"/>
    </row>
    <row r="22" spans="1:9" s="5" customFormat="1" x14ac:dyDescent="0.25">
      <c r="A22" s="6" t="s">
        <v>49</v>
      </c>
      <c r="B22" s="4" t="s">
        <v>44</v>
      </c>
      <c r="C22" s="52">
        <f>SUM(C23:C25)</f>
        <v>0</v>
      </c>
      <c r="D22" s="52">
        <f t="shared" ref="D22:G22" si="5">SUM(D23:D25)</f>
        <v>17.399999999999999</v>
      </c>
      <c r="E22" s="52">
        <f t="shared" si="5"/>
        <v>0</v>
      </c>
      <c r="F22" s="52">
        <f t="shared" si="5"/>
        <v>0</v>
      </c>
      <c r="G22" s="52">
        <f t="shared" si="5"/>
        <v>17.399999999999999</v>
      </c>
      <c r="H22" s="3"/>
    </row>
    <row r="23" spans="1:9" s="5" customFormat="1" x14ac:dyDescent="0.25">
      <c r="A23" s="20" t="s">
        <v>88</v>
      </c>
      <c r="B23" s="4" t="s">
        <v>83</v>
      </c>
      <c r="C23" s="52">
        <f>Бензин!D23</f>
        <v>0</v>
      </c>
      <c r="D23" s="52">
        <f>ДизТопливо!D23</f>
        <v>0</v>
      </c>
      <c r="E23" s="52">
        <f>Мазут!D23</f>
        <v>0</v>
      </c>
      <c r="F23" s="52">
        <f>СПГ!D23</f>
        <v>0</v>
      </c>
      <c r="G23" s="52">
        <f>Бензин!D23+ДизТопливо!D23+Мазут!D23+СПГ!D23</f>
        <v>0</v>
      </c>
      <c r="H23" s="3"/>
    </row>
    <row r="24" spans="1:9" s="5" customFormat="1" x14ac:dyDescent="0.25">
      <c r="A24" s="20" t="s">
        <v>102</v>
      </c>
      <c r="B24" s="4" t="s">
        <v>84</v>
      </c>
      <c r="C24" s="52">
        <f>Бензин!D24</f>
        <v>0</v>
      </c>
      <c r="D24" s="52">
        <f>ДизТопливо!D24</f>
        <v>0</v>
      </c>
      <c r="E24" s="52">
        <f>Мазут!D24</f>
        <v>0</v>
      </c>
      <c r="F24" s="52">
        <f>СПГ!D24</f>
        <v>0</v>
      </c>
      <c r="G24" s="52">
        <f>Бензин!D24+ДизТопливо!D24+Мазут!D24+СПГ!D24</f>
        <v>0</v>
      </c>
      <c r="H24" s="3"/>
    </row>
    <row r="25" spans="1:9" s="5" customFormat="1" x14ac:dyDescent="0.25">
      <c r="A25" s="20" t="s">
        <v>89</v>
      </c>
      <c r="B25" s="4" t="s">
        <v>85</v>
      </c>
      <c r="C25" s="52">
        <f>Бензин!D25</f>
        <v>0</v>
      </c>
      <c r="D25" s="52">
        <f>ДизТопливо!D25</f>
        <v>17.399999999999999</v>
      </c>
      <c r="E25" s="52">
        <f>Мазут!D25</f>
        <v>0</v>
      </c>
      <c r="F25" s="52">
        <f>СПГ!D25</f>
        <v>0</v>
      </c>
      <c r="G25" s="52">
        <f>Бензин!D25+ДизТопливо!D25+Мазут!D25+СПГ!D25</f>
        <v>17.399999999999999</v>
      </c>
      <c r="H25" s="3"/>
    </row>
    <row r="26" spans="1:9" s="5" customFormat="1" x14ac:dyDescent="0.25">
      <c r="A26" s="6" t="s">
        <v>3</v>
      </c>
      <c r="B26" s="4" t="s">
        <v>57</v>
      </c>
      <c r="C26" s="52">
        <f>Бензин!D26</f>
        <v>0</v>
      </c>
      <c r="D26" s="52">
        <f>ДизТопливо!D26</f>
        <v>0</v>
      </c>
      <c r="E26" s="52">
        <f>Мазут!D26</f>
        <v>0</v>
      </c>
      <c r="F26" s="52">
        <f>СПГ!D26</f>
        <v>0</v>
      </c>
      <c r="G26" s="52">
        <f>Бензин!D26+ДизТопливо!D26+Мазут!D26+СПГ!D26</f>
        <v>0</v>
      </c>
      <c r="H26" s="3"/>
    </row>
    <row r="27" spans="1:9" s="5" customFormat="1" x14ac:dyDescent="0.25">
      <c r="A27" s="6" t="s">
        <v>45</v>
      </c>
      <c r="B27" s="4" t="s">
        <v>46</v>
      </c>
      <c r="C27" s="52">
        <f>SUM(C28:C32)</f>
        <v>883.6</v>
      </c>
      <c r="D27" s="52">
        <f t="shared" ref="D27:G27" si="6">SUM(D28:D32)</f>
        <v>6071.2</v>
      </c>
      <c r="E27" s="52">
        <f t="shared" si="6"/>
        <v>0</v>
      </c>
      <c r="F27" s="52">
        <f t="shared" si="6"/>
        <v>60</v>
      </c>
      <c r="G27" s="52">
        <f t="shared" si="6"/>
        <v>7014.8</v>
      </c>
      <c r="H27" s="3"/>
    </row>
    <row r="28" spans="1:9" s="5" customFormat="1" x14ac:dyDescent="0.25">
      <c r="A28" s="20" t="s">
        <v>51</v>
      </c>
      <c r="B28" s="4" t="s">
        <v>58</v>
      </c>
      <c r="C28" s="52">
        <f>Бензин!D28</f>
        <v>0</v>
      </c>
      <c r="D28" s="52">
        <f>ДизТопливо!D28</f>
        <v>0</v>
      </c>
      <c r="E28" s="52">
        <f>Мазут!D28</f>
        <v>0</v>
      </c>
      <c r="F28" s="52">
        <f>СПГ!D28</f>
        <v>0</v>
      </c>
      <c r="G28" s="52">
        <f>Бензин!D28+ДизТопливо!D28+Мазут!D28+СПГ!D28</f>
        <v>0</v>
      </c>
      <c r="H28" s="3"/>
    </row>
    <row r="29" spans="1:9" s="5" customFormat="1" x14ac:dyDescent="0.25">
      <c r="A29" s="20" t="s">
        <v>50</v>
      </c>
      <c r="B29" s="4" t="s">
        <v>59</v>
      </c>
      <c r="C29" s="52">
        <f>Бензин!D29</f>
        <v>0</v>
      </c>
      <c r="D29" s="52">
        <f>ДизТопливо!D29</f>
        <v>0</v>
      </c>
      <c r="E29" s="52">
        <f>Мазут!D29</f>
        <v>0</v>
      </c>
      <c r="F29" s="52">
        <f>СПГ!D29</f>
        <v>0</v>
      </c>
      <c r="G29" s="52">
        <f>Бензин!D29+ДизТопливо!D29+Мазут!D29+СПГ!D29</f>
        <v>0</v>
      </c>
      <c r="H29" s="3"/>
    </row>
    <row r="30" spans="1:9" s="5" customFormat="1" x14ac:dyDescent="0.25">
      <c r="A30" s="20" t="s">
        <v>52</v>
      </c>
      <c r="B30" s="4" t="s">
        <v>60</v>
      </c>
      <c r="C30" s="52">
        <f>Бензин!D30</f>
        <v>883.6</v>
      </c>
      <c r="D30" s="52">
        <f>ДизТопливо!D30</f>
        <v>6071.2</v>
      </c>
      <c r="E30" s="52">
        <f>Мазут!D30</f>
        <v>0</v>
      </c>
      <c r="F30" s="52">
        <f>СПГ!D30</f>
        <v>60</v>
      </c>
      <c r="G30" s="52">
        <f>Бензин!D30+ДизТопливо!D30+Мазут!D30+СПГ!D30</f>
        <v>7014.8</v>
      </c>
      <c r="H30" s="3"/>
    </row>
    <row r="31" spans="1:9" s="5" customFormat="1" x14ac:dyDescent="0.25">
      <c r="A31" s="20" t="s">
        <v>53</v>
      </c>
      <c r="B31" s="4" t="s">
        <v>61</v>
      </c>
      <c r="C31" s="52">
        <f>Бензин!D31</f>
        <v>0</v>
      </c>
      <c r="D31" s="52">
        <f>ДизТопливо!D31</f>
        <v>0</v>
      </c>
      <c r="E31" s="52">
        <f>Мазут!D31</f>
        <v>0</v>
      </c>
      <c r="F31" s="52">
        <f>СПГ!D31</f>
        <v>0</v>
      </c>
      <c r="G31" s="52">
        <f>Бензин!D31+ДизТопливо!D31+Мазут!D31+СПГ!D31</f>
        <v>0</v>
      </c>
      <c r="H31" s="3"/>
    </row>
    <row r="32" spans="1:9" s="5" customFormat="1" x14ac:dyDescent="0.25">
      <c r="A32" s="20" t="s">
        <v>73</v>
      </c>
      <c r="B32" s="4" t="s">
        <v>74</v>
      </c>
      <c r="C32" s="52">
        <f>Бензин!D32</f>
        <v>0</v>
      </c>
      <c r="D32" s="52">
        <f>ДизТопливо!D32</f>
        <v>0</v>
      </c>
      <c r="E32" s="52">
        <f>Мазут!D32</f>
        <v>0</v>
      </c>
      <c r="F32" s="52">
        <f>СПГ!D32</f>
        <v>0</v>
      </c>
      <c r="G32" s="52">
        <f>Бензин!D32+ДизТопливо!D32+Мазут!D32+СПГ!D32</f>
        <v>0</v>
      </c>
      <c r="H32" s="3"/>
    </row>
    <row r="33" spans="1:8" s="5" customFormat="1" x14ac:dyDescent="0.25">
      <c r="A33" s="6" t="s">
        <v>54</v>
      </c>
      <c r="B33" s="4" t="s">
        <v>62</v>
      </c>
      <c r="C33" s="52">
        <f>Бензин!D33</f>
        <v>0</v>
      </c>
      <c r="D33" s="52">
        <f>ДизТопливо!D33</f>
        <v>0</v>
      </c>
      <c r="E33" s="52">
        <f>Мазут!D33</f>
        <v>0</v>
      </c>
      <c r="F33" s="52">
        <f>СПГ!D33</f>
        <v>0</v>
      </c>
      <c r="G33" s="52">
        <f>Бензин!D33+ДизТопливо!D33+Мазут!D33+СПГ!D33</f>
        <v>0</v>
      </c>
      <c r="H33" s="3"/>
    </row>
    <row r="34" spans="1:8" s="5" customFormat="1" x14ac:dyDescent="0.25">
      <c r="A34" s="6" t="s">
        <v>1</v>
      </c>
      <c r="B34" s="4" t="s">
        <v>47</v>
      </c>
      <c r="C34" s="52">
        <f>Бензин!D34</f>
        <v>0</v>
      </c>
      <c r="D34" s="52">
        <f>ДизТопливо!D34</f>
        <v>0</v>
      </c>
      <c r="E34" s="52">
        <f>Мазут!D34</f>
        <v>0</v>
      </c>
      <c r="F34" s="52">
        <f>СПГ!D34</f>
        <v>0</v>
      </c>
      <c r="G34" s="52">
        <f>Бензин!D34+ДизТопливо!D34+Мазут!D34+СПГ!D34</f>
        <v>0</v>
      </c>
      <c r="H34" s="3"/>
    </row>
    <row r="35" spans="1:8" s="29" customFormat="1" ht="30" x14ac:dyDescent="0.25">
      <c r="A35" s="28" t="s">
        <v>67</v>
      </c>
      <c r="B35" s="27" t="s">
        <v>63</v>
      </c>
      <c r="C35" s="70">
        <f>Бензин!D35</f>
        <v>0</v>
      </c>
      <c r="D35" s="70">
        <f>ДизТопливо!D35</f>
        <v>0</v>
      </c>
      <c r="E35" s="70">
        <f>Мазут!D35</f>
        <v>0</v>
      </c>
      <c r="F35" s="70">
        <f>СПГ!D35</f>
        <v>0</v>
      </c>
      <c r="G35" s="70">
        <f>Бензин!D35+ДизТопливо!D35+Мазут!D35+СПГ!D35</f>
        <v>0</v>
      </c>
      <c r="H35" s="71"/>
    </row>
    <row r="37" spans="1:8" x14ac:dyDescent="0.25">
      <c r="C37" s="26"/>
      <c r="D37" s="26"/>
      <c r="E37" s="26"/>
      <c r="F37" s="26"/>
      <c r="G37" s="32"/>
    </row>
    <row r="39" spans="1:8" x14ac:dyDescent="0.25">
      <c r="A39" s="3"/>
      <c r="H39" s="24"/>
    </row>
    <row r="40" spans="1:8" x14ac:dyDescent="0.25">
      <c r="A40" s="3"/>
    </row>
    <row r="41" spans="1:8" x14ac:dyDescent="0.25">
      <c r="A41" s="3"/>
    </row>
    <row r="42" spans="1:8" x14ac:dyDescent="0.25">
      <c r="A42" s="3"/>
    </row>
    <row r="43" spans="1:8" s="4" customFormat="1" x14ac:dyDescent="0.25">
      <c r="A43" s="3"/>
      <c r="C43" s="31"/>
      <c r="D43" s="31"/>
      <c r="E43" s="31"/>
      <c r="F43" s="31"/>
      <c r="G43" s="3"/>
      <c r="H43" s="3"/>
    </row>
    <row r="44" spans="1:8" s="4" customFormat="1" x14ac:dyDescent="0.25">
      <c r="A44" s="3"/>
      <c r="C44" s="31"/>
      <c r="D44" s="31"/>
      <c r="E44" s="31"/>
      <c r="F44" s="31"/>
      <c r="G44" s="3"/>
      <c r="H44" s="3"/>
    </row>
    <row r="45" spans="1:8" s="4" customFormat="1" x14ac:dyDescent="0.25">
      <c r="A45" s="3"/>
      <c r="C45" s="31"/>
      <c r="D45" s="31"/>
      <c r="E45" s="31"/>
      <c r="F45" s="31"/>
      <c r="G45" s="3"/>
      <c r="H45" s="3"/>
    </row>
    <row r="46" spans="1:8" s="4" customFormat="1" x14ac:dyDescent="0.25">
      <c r="A46" s="3"/>
      <c r="C46" s="31"/>
      <c r="D46" s="31"/>
      <c r="E46" s="31"/>
      <c r="F46" s="31"/>
      <c r="G46" s="3"/>
      <c r="H46" s="3"/>
    </row>
    <row r="47" spans="1:8" s="4" customFormat="1" x14ac:dyDescent="0.25">
      <c r="A47" s="3"/>
      <c r="C47" s="31"/>
      <c r="D47" s="31"/>
      <c r="E47" s="31"/>
      <c r="F47" s="31"/>
      <c r="G47" s="3"/>
    </row>
    <row r="48" spans="1:8" s="4" customFormat="1" x14ac:dyDescent="0.25">
      <c r="A48" s="3"/>
      <c r="C48" s="31"/>
      <c r="D48" s="31"/>
      <c r="E48" s="31"/>
      <c r="F48" s="31"/>
      <c r="G48" s="3"/>
    </row>
    <row r="49" spans="1:8" s="4" customFormat="1" x14ac:dyDescent="0.25">
      <c r="A49" s="3"/>
      <c r="C49" s="31"/>
      <c r="D49" s="31"/>
      <c r="E49" s="31"/>
      <c r="F49" s="31"/>
      <c r="G49" s="3"/>
    </row>
    <row r="50" spans="1:8" s="4" customFormat="1" x14ac:dyDescent="0.25">
      <c r="A50" s="3"/>
      <c r="C50" s="31"/>
      <c r="D50" s="31"/>
      <c r="E50" s="31"/>
      <c r="F50" s="31"/>
      <c r="G50" s="3"/>
    </row>
    <row r="51" spans="1:8" s="4" customFormat="1" x14ac:dyDescent="0.25">
      <c r="A51" s="3"/>
      <c r="C51" s="31"/>
      <c r="D51" s="31"/>
      <c r="E51" s="31"/>
      <c r="F51" s="31"/>
      <c r="G51" s="3"/>
    </row>
    <row r="52" spans="1:8" s="4" customFormat="1" x14ac:dyDescent="0.25">
      <c r="A52" s="3"/>
      <c r="C52" s="31"/>
      <c r="D52" s="31"/>
      <c r="E52" s="31"/>
      <c r="F52" s="31"/>
      <c r="G52" s="3"/>
    </row>
    <row r="53" spans="1:8" s="4" customFormat="1" x14ac:dyDescent="0.25">
      <c r="A53" s="3"/>
      <c r="C53" s="31"/>
      <c r="D53" s="31"/>
      <c r="E53" s="31"/>
      <c r="F53" s="31"/>
      <c r="G53" s="3"/>
    </row>
    <row r="54" spans="1:8" s="4" customFormat="1" x14ac:dyDescent="0.25">
      <c r="A54" s="3"/>
      <c r="C54" s="31"/>
      <c r="D54" s="31"/>
      <c r="E54" s="31"/>
      <c r="F54" s="31"/>
      <c r="G54" s="3"/>
    </row>
    <row r="55" spans="1:8" x14ac:dyDescent="0.25">
      <c r="H55" s="4"/>
    </row>
    <row r="56" spans="1:8" x14ac:dyDescent="0.25">
      <c r="H56" s="4"/>
    </row>
    <row r="57" spans="1:8" x14ac:dyDescent="0.25">
      <c r="H57" s="4"/>
    </row>
    <row r="58" spans="1:8" x14ac:dyDescent="0.25">
      <c r="H58" s="4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48.7109375" style="7" customWidth="1"/>
    <col min="2" max="2" width="8.7109375" style="4" customWidth="1"/>
    <col min="3" max="4" width="14.7109375" style="31" customWidth="1"/>
    <col min="5" max="5" width="50.7109375" style="3" customWidth="1"/>
    <col min="6" max="16384" width="9.140625" style="3"/>
  </cols>
  <sheetData>
    <row r="1" spans="1:5" s="1" customFormat="1" ht="50.1" customHeight="1" x14ac:dyDescent="0.25">
      <c r="A1" s="9" t="s">
        <v>97</v>
      </c>
      <c r="B1" s="10" t="s">
        <v>4</v>
      </c>
      <c r="C1" s="49" t="s">
        <v>96</v>
      </c>
      <c r="D1" s="49" t="s">
        <v>98</v>
      </c>
      <c r="E1" s="25" t="s">
        <v>64</v>
      </c>
    </row>
    <row r="2" spans="1:5" s="2" customFormat="1" x14ac:dyDescent="0.25">
      <c r="A2" s="12"/>
      <c r="B2" s="13"/>
      <c r="C2" s="30">
        <v>1</v>
      </c>
      <c r="D2" s="30">
        <v>2</v>
      </c>
      <c r="E2" s="2" t="s">
        <v>15</v>
      </c>
    </row>
    <row r="3" spans="1:5" x14ac:dyDescent="0.25">
      <c r="A3" s="7" t="s">
        <v>23</v>
      </c>
      <c r="B3" s="4" t="s">
        <v>13</v>
      </c>
      <c r="C3" s="55">
        <v>0</v>
      </c>
      <c r="D3" s="42">
        <f>ROUND(C3*C$37,1)</f>
        <v>0</v>
      </c>
    </row>
    <row r="4" spans="1:5" x14ac:dyDescent="0.25">
      <c r="A4" s="7" t="s">
        <v>24</v>
      </c>
      <c r="B4" s="4" t="s">
        <v>14</v>
      </c>
      <c r="C4" s="55">
        <v>104809.261</v>
      </c>
      <c r="D4" s="42">
        <f t="shared" ref="D4:D35" si="0">ROUND(C4*C$37,1)</f>
        <v>120949.9</v>
      </c>
    </row>
    <row r="5" spans="1:5" x14ac:dyDescent="0.25">
      <c r="A5" s="7" t="s">
        <v>25</v>
      </c>
      <c r="B5" s="4" t="s">
        <v>15</v>
      </c>
      <c r="C5" s="55">
        <v>0</v>
      </c>
      <c r="D5" s="42">
        <f t="shared" si="0"/>
        <v>0</v>
      </c>
    </row>
    <row r="6" spans="1:5" x14ac:dyDescent="0.25">
      <c r="A6" s="7" t="s">
        <v>2</v>
      </c>
      <c r="B6" s="4" t="s">
        <v>16</v>
      </c>
      <c r="C6" s="55">
        <v>0</v>
      </c>
      <c r="D6" s="42">
        <f t="shared" si="0"/>
        <v>0</v>
      </c>
    </row>
    <row r="7" spans="1:5" s="5" customFormat="1" x14ac:dyDescent="0.25">
      <c r="A7" s="14" t="s">
        <v>26</v>
      </c>
      <c r="B7" s="15" t="s">
        <v>17</v>
      </c>
      <c r="C7" s="56">
        <f>SUM(C3:C6)</f>
        <v>104809.261</v>
      </c>
      <c r="D7" s="56">
        <f>SUM(D3:D6)</f>
        <v>120949.9</v>
      </c>
    </row>
    <row r="8" spans="1:5" x14ac:dyDescent="0.25">
      <c r="A8" s="7" t="s">
        <v>0</v>
      </c>
      <c r="B8" s="4" t="s">
        <v>18</v>
      </c>
      <c r="C8" s="57">
        <f>ROUND(C7+C9+C10+C14+C18+C19-C20,3)</f>
        <v>0</v>
      </c>
      <c r="D8" s="51">
        <f>ROUND(D7+D9+D10+D14+D18+D19-D20,1)</f>
        <v>0</v>
      </c>
    </row>
    <row r="9" spans="1:5" x14ac:dyDescent="0.25">
      <c r="A9" s="16" t="s">
        <v>27</v>
      </c>
      <c r="B9" s="17" t="s">
        <v>19</v>
      </c>
      <c r="C9" s="58">
        <v>0</v>
      </c>
      <c r="D9" s="46">
        <f t="shared" si="0"/>
        <v>0</v>
      </c>
    </row>
    <row r="10" spans="1:5" x14ac:dyDescent="0.25">
      <c r="A10" s="18" t="s">
        <v>55</v>
      </c>
      <c r="B10" s="19" t="s">
        <v>20</v>
      </c>
      <c r="C10" s="59">
        <f>SUM(C11:C13)</f>
        <v>-94689.864000000001</v>
      </c>
      <c r="D10" s="59">
        <f>SUM(D11:D13)</f>
        <v>-109272.1</v>
      </c>
    </row>
    <row r="11" spans="1:5" x14ac:dyDescent="0.25">
      <c r="A11" s="20" t="s">
        <v>28</v>
      </c>
      <c r="B11" s="4" t="s">
        <v>29</v>
      </c>
      <c r="C11" s="57">
        <v>0</v>
      </c>
      <c r="D11" s="51">
        <f t="shared" si="0"/>
        <v>0</v>
      </c>
    </row>
    <row r="12" spans="1:5" x14ac:dyDescent="0.25">
      <c r="A12" s="20" t="s">
        <v>30</v>
      </c>
      <c r="B12" s="4" t="s">
        <v>31</v>
      </c>
      <c r="C12" s="57">
        <v>-94689.864000000001</v>
      </c>
      <c r="D12" s="51">
        <f t="shared" si="0"/>
        <v>-109272.1</v>
      </c>
      <c r="E12" s="33"/>
    </row>
    <row r="13" spans="1:5" x14ac:dyDescent="0.25">
      <c r="A13" s="20" t="s">
        <v>32</v>
      </c>
      <c r="B13" s="4" t="s">
        <v>33</v>
      </c>
      <c r="C13" s="57">
        <v>0</v>
      </c>
      <c r="D13" s="51">
        <f t="shared" si="0"/>
        <v>0</v>
      </c>
      <c r="E13" s="33"/>
    </row>
    <row r="14" spans="1:5" x14ac:dyDescent="0.25">
      <c r="A14" s="18" t="s">
        <v>65</v>
      </c>
      <c r="B14" s="19" t="s">
        <v>21</v>
      </c>
      <c r="C14" s="59">
        <f>SUM(C15:C17)</f>
        <v>0</v>
      </c>
      <c r="D14" s="59">
        <f>SUM(D15:D17)</f>
        <v>0</v>
      </c>
    </row>
    <row r="15" spans="1:5" x14ac:dyDescent="0.25">
      <c r="A15" s="20" t="s">
        <v>66</v>
      </c>
      <c r="B15" s="4" t="s">
        <v>34</v>
      </c>
      <c r="C15" s="57">
        <v>0</v>
      </c>
      <c r="D15" s="51">
        <f t="shared" si="0"/>
        <v>0</v>
      </c>
    </row>
    <row r="16" spans="1:5" x14ac:dyDescent="0.25">
      <c r="A16" s="20" t="s">
        <v>35</v>
      </c>
      <c r="B16" s="4" t="s">
        <v>36</v>
      </c>
      <c r="C16" s="57">
        <v>0</v>
      </c>
      <c r="D16" s="51">
        <f t="shared" si="0"/>
        <v>0</v>
      </c>
    </row>
    <row r="17" spans="1:5" x14ac:dyDescent="0.25">
      <c r="A17" s="20" t="s">
        <v>37</v>
      </c>
      <c r="B17" s="4" t="s">
        <v>38</v>
      </c>
      <c r="C17" s="57">
        <v>0</v>
      </c>
      <c r="D17" s="51">
        <f t="shared" si="0"/>
        <v>0</v>
      </c>
    </row>
    <row r="18" spans="1:5" s="5" customFormat="1" x14ac:dyDescent="0.25">
      <c r="A18" s="14" t="s">
        <v>39</v>
      </c>
      <c r="B18" s="15" t="s">
        <v>22</v>
      </c>
      <c r="C18" s="56">
        <v>0</v>
      </c>
      <c r="D18" s="44">
        <f t="shared" si="0"/>
        <v>0</v>
      </c>
      <c r="E18" s="3"/>
    </row>
    <row r="19" spans="1:5" s="5" customFormat="1" x14ac:dyDescent="0.25">
      <c r="A19" s="21" t="s">
        <v>40</v>
      </c>
      <c r="B19" s="22" t="s">
        <v>41</v>
      </c>
      <c r="C19" s="60">
        <v>0</v>
      </c>
      <c r="D19" s="48">
        <f t="shared" si="0"/>
        <v>0</v>
      </c>
      <c r="E19" s="3"/>
    </row>
    <row r="20" spans="1:5" s="5" customFormat="1" x14ac:dyDescent="0.25">
      <c r="A20" s="14" t="s">
        <v>42</v>
      </c>
      <c r="B20" s="15" t="s">
        <v>43</v>
      </c>
      <c r="C20" s="56">
        <f>C21+C22+C26+C27+C33+C34+C35</f>
        <v>10119.397000000001</v>
      </c>
      <c r="D20" s="56">
        <f>D21+D22+D26+D27+D33+D34+D35</f>
        <v>11677.8</v>
      </c>
    </row>
    <row r="21" spans="1:5" s="5" customFormat="1" x14ac:dyDescent="0.25">
      <c r="A21" s="6" t="s">
        <v>48</v>
      </c>
      <c r="B21" s="4" t="s">
        <v>56</v>
      </c>
      <c r="C21" s="26">
        <v>0</v>
      </c>
      <c r="D21" s="52">
        <f t="shared" si="0"/>
        <v>0</v>
      </c>
    </row>
    <row r="22" spans="1:5" s="5" customFormat="1" x14ac:dyDescent="0.25">
      <c r="A22" s="6" t="s">
        <v>49</v>
      </c>
      <c r="B22" s="4" t="s">
        <v>44</v>
      </c>
      <c r="C22" s="26">
        <f>SUM(C23:C25)</f>
        <v>6780.4859999999999</v>
      </c>
      <c r="D22" s="26">
        <f>SUM(D23:D25)</f>
        <v>7824.7</v>
      </c>
      <c r="E22" s="3"/>
    </row>
    <row r="23" spans="1:5" s="5" customFormat="1" x14ac:dyDescent="0.25">
      <c r="A23" s="20" t="s">
        <v>88</v>
      </c>
      <c r="B23" s="4" t="s">
        <v>83</v>
      </c>
      <c r="C23" s="26">
        <v>2772.902</v>
      </c>
      <c r="D23" s="52">
        <f t="shared" si="0"/>
        <v>3199.9</v>
      </c>
      <c r="E23" s="33"/>
    </row>
    <row r="24" spans="1:5" s="5" customFormat="1" x14ac:dyDescent="0.25">
      <c r="A24" s="20" t="s">
        <v>102</v>
      </c>
      <c r="B24" s="4" t="s">
        <v>84</v>
      </c>
      <c r="C24" s="26">
        <v>3406.3209999999999</v>
      </c>
      <c r="D24" s="52">
        <f t="shared" si="0"/>
        <v>3930.9</v>
      </c>
      <c r="E24" s="33"/>
    </row>
    <row r="25" spans="1:5" s="5" customFormat="1" x14ac:dyDescent="0.25">
      <c r="A25" s="20" t="s">
        <v>89</v>
      </c>
      <c r="B25" s="4" t="s">
        <v>85</v>
      </c>
      <c r="C25" s="26">
        <v>601.26300000000003</v>
      </c>
      <c r="D25" s="52">
        <f t="shared" si="0"/>
        <v>693.9</v>
      </c>
      <c r="E25" s="33"/>
    </row>
    <row r="26" spans="1:5" s="5" customFormat="1" x14ac:dyDescent="0.25">
      <c r="A26" s="6" t="s">
        <v>3</v>
      </c>
      <c r="B26" s="4" t="s">
        <v>57</v>
      </c>
      <c r="C26" s="26">
        <v>0</v>
      </c>
      <c r="D26" s="52">
        <f t="shared" si="0"/>
        <v>0</v>
      </c>
    </row>
    <row r="27" spans="1:5" s="5" customFormat="1" x14ac:dyDescent="0.25">
      <c r="A27" s="6" t="s">
        <v>45</v>
      </c>
      <c r="B27" s="4" t="s">
        <v>46</v>
      </c>
      <c r="C27" s="26">
        <f>SUM(C28:C32)</f>
        <v>0</v>
      </c>
      <c r="D27" s="26">
        <f>SUM(D28:D32)</f>
        <v>0</v>
      </c>
      <c r="E27" s="3"/>
    </row>
    <row r="28" spans="1:5" s="5" customFormat="1" x14ac:dyDescent="0.25">
      <c r="A28" s="20" t="s">
        <v>51</v>
      </c>
      <c r="B28" s="4" t="s">
        <v>58</v>
      </c>
      <c r="C28" s="26">
        <v>0</v>
      </c>
      <c r="D28" s="52">
        <f t="shared" si="0"/>
        <v>0</v>
      </c>
      <c r="E28" s="3"/>
    </row>
    <row r="29" spans="1:5" s="5" customFormat="1" x14ac:dyDescent="0.25">
      <c r="A29" s="20" t="s">
        <v>50</v>
      </c>
      <c r="B29" s="4" t="s">
        <v>59</v>
      </c>
      <c r="C29" s="26">
        <v>0</v>
      </c>
      <c r="D29" s="52">
        <f t="shared" si="0"/>
        <v>0</v>
      </c>
      <c r="E29" s="3"/>
    </row>
    <row r="30" spans="1:5" s="5" customFormat="1" x14ac:dyDescent="0.25">
      <c r="A30" s="20" t="s">
        <v>52</v>
      </c>
      <c r="B30" s="4" t="s">
        <v>60</v>
      </c>
      <c r="C30" s="26">
        <v>0</v>
      </c>
      <c r="D30" s="52">
        <f t="shared" si="0"/>
        <v>0</v>
      </c>
      <c r="E30" s="3"/>
    </row>
    <row r="31" spans="1:5" s="5" customFormat="1" x14ac:dyDescent="0.25">
      <c r="A31" s="20" t="s">
        <v>53</v>
      </c>
      <c r="B31" s="4" t="s">
        <v>61</v>
      </c>
      <c r="C31" s="26">
        <v>0</v>
      </c>
      <c r="D31" s="52">
        <f t="shared" si="0"/>
        <v>0</v>
      </c>
      <c r="E31" s="3"/>
    </row>
    <row r="32" spans="1:5" s="5" customFormat="1" x14ac:dyDescent="0.25">
      <c r="A32" s="20" t="s">
        <v>73</v>
      </c>
      <c r="B32" s="4" t="s">
        <v>74</v>
      </c>
      <c r="C32" s="26">
        <v>0</v>
      </c>
      <c r="D32" s="52">
        <f t="shared" si="0"/>
        <v>0</v>
      </c>
      <c r="E32" s="3"/>
    </row>
    <row r="33" spans="1:5" s="5" customFormat="1" x14ac:dyDescent="0.25">
      <c r="A33" s="6" t="s">
        <v>54</v>
      </c>
      <c r="B33" s="4" t="s">
        <v>62</v>
      </c>
      <c r="C33" s="26">
        <v>0</v>
      </c>
      <c r="D33" s="52">
        <f t="shared" si="0"/>
        <v>0</v>
      </c>
      <c r="E33" s="3"/>
    </row>
    <row r="34" spans="1:5" s="5" customFormat="1" x14ac:dyDescent="0.25">
      <c r="A34" s="6" t="s">
        <v>1</v>
      </c>
      <c r="B34" s="4" t="s">
        <v>47</v>
      </c>
      <c r="C34" s="26">
        <v>3338.9110000000001</v>
      </c>
      <c r="D34" s="52">
        <f t="shared" si="0"/>
        <v>3853.1</v>
      </c>
      <c r="E34" s="3"/>
    </row>
    <row r="35" spans="1:5" s="24" customFormat="1" ht="30" x14ac:dyDescent="0.25">
      <c r="A35" s="23" t="s">
        <v>67</v>
      </c>
      <c r="B35" s="27" t="s">
        <v>63</v>
      </c>
      <c r="C35" s="63">
        <v>0</v>
      </c>
      <c r="D35" s="64">
        <f t="shared" si="0"/>
        <v>0</v>
      </c>
      <c r="E35" s="3"/>
    </row>
    <row r="37" spans="1:5" ht="30" x14ac:dyDescent="0.25">
      <c r="A37" s="7" t="s">
        <v>68</v>
      </c>
      <c r="C37" s="26">
        <v>1.1539999999999999</v>
      </c>
      <c r="D37" s="26"/>
    </row>
    <row r="39" spans="1:5" s="4" customFormat="1" x14ac:dyDescent="0.25">
      <c r="A39" s="3"/>
      <c r="C39" s="31"/>
      <c r="D39" s="31"/>
    </row>
    <row r="40" spans="1:5" s="4" customFormat="1" x14ac:dyDescent="0.25">
      <c r="A40" s="3"/>
      <c r="C40" s="31"/>
      <c r="D40" s="31"/>
    </row>
    <row r="41" spans="1:5" s="4" customFormat="1" x14ac:dyDescent="0.25">
      <c r="A41" s="3"/>
      <c r="C41" s="31"/>
      <c r="D41" s="31"/>
    </row>
    <row r="42" spans="1:5" s="4" customFormat="1" x14ac:dyDescent="0.25">
      <c r="A42" s="3"/>
      <c r="C42" s="31"/>
      <c r="D42" s="31"/>
    </row>
    <row r="43" spans="1:5" s="4" customFormat="1" x14ac:dyDescent="0.25">
      <c r="A43" s="3"/>
      <c r="C43" s="31"/>
      <c r="D43" s="31"/>
    </row>
    <row r="44" spans="1:5" s="4" customFormat="1" x14ac:dyDescent="0.25">
      <c r="A44" s="3"/>
      <c r="C44" s="31"/>
      <c r="D44" s="31"/>
    </row>
    <row r="45" spans="1:5" s="4" customFormat="1" x14ac:dyDescent="0.25">
      <c r="A45" s="3"/>
      <c r="C45" s="31"/>
      <c r="D45" s="31"/>
    </row>
    <row r="46" spans="1:5" x14ac:dyDescent="0.25">
      <c r="E46" s="4"/>
    </row>
    <row r="47" spans="1:5" x14ac:dyDescent="0.25">
      <c r="E47" s="4"/>
    </row>
    <row r="48" spans="1:5" x14ac:dyDescent="0.25">
      <c r="E48" s="4"/>
    </row>
    <row r="49" spans="5:5" x14ac:dyDescent="0.25">
      <c r="E49" s="4"/>
    </row>
  </sheetData>
  <pageMargins left="0.98425196850393704" right="0.23622047244094491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Лист1</vt:lpstr>
      <vt:lpstr>ТЭБ 2022</vt:lpstr>
      <vt:lpstr>Диаграммы</vt:lpstr>
      <vt:lpstr>Бензин</vt:lpstr>
      <vt:lpstr>ДизТопливо</vt:lpstr>
      <vt:lpstr>Мазут</vt:lpstr>
      <vt:lpstr>СПГ</vt:lpstr>
      <vt:lpstr>Нефтепродукты</vt:lpstr>
      <vt:lpstr>Газ</vt:lpstr>
      <vt:lpstr>ТТ</vt:lpstr>
      <vt:lpstr>ЭЭ</vt:lpstr>
      <vt:lpstr>ТЭ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2014-12-05T01:22:22Z</dcterms:created>
  <dcterms:modified xsi:type="dcterms:W3CDTF">2023-10-01T04:57:25Z</dcterms:modified>
</cp:coreProperties>
</file>