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0170" activeTab="0"/>
  </bookViews>
  <sheets>
    <sheet name="Приложение № 2 План мероприятий" sheetId="1" r:id="rId1"/>
    <sheet name="Пояснительная таблица" sheetId="2" r:id="rId2"/>
  </sheets>
  <definedNames>
    <definedName name="_xlnm.Print_Area" localSheetId="1">'Пояснительная таблица'!$A$1:$AF$42</definedName>
    <definedName name="_xlnm.Print_Area" localSheetId="0">'Приложение № 2 План мероприятий'!$A$1:$K$289</definedName>
  </definedNames>
  <calcPr fullCalcOnLoad="1"/>
</workbook>
</file>

<file path=xl/sharedStrings.xml><?xml version="1.0" encoding="utf-8"?>
<sst xmlns="http://schemas.openxmlformats.org/spreadsheetml/2006/main" count="398" uniqueCount="207">
  <si>
    <t>Подпрограмма 1:  Развитие сети дошкольных образовательных учреждений Североуральского городского округа.</t>
  </si>
  <si>
    <t>Подпрограмма 2:  Развитие системы общего и дополнительного образования Североуральского городского округа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</si>
  <si>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</si>
  <si>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</si>
  <si>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</si>
  <si>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</si>
  <si>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Значение целевого показателя реализации муниципальной программы</t>
  </si>
  <si>
    <t>первый                                      год</t>
  </si>
  <si>
    <t>второй                             год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</si>
  <si>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</si>
  <si>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</si>
  <si>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</si>
  <si>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</si>
  <si>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Приложение № 2 к муниципальной программе</t>
  </si>
  <si>
    <t>по выполнению муниципальной программы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</si>
  <si>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</si>
  <si>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</si>
  <si>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</si>
  <si>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</si>
  <si>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</si>
  <si>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</si>
  <si>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</si>
  <si>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</si>
  <si>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</si>
  <si>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</si>
  <si>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</si>
  <si>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</si>
  <si>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</si>
  <si>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</si>
  <si>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</si>
  <si>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</si>
  <si>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</si>
  <si>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</si>
  <si>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</si>
  <si>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</si>
  <si>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</si>
  <si>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1.2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</si>
  <si>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</si>
  <si>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</si>
  <si>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1.1, целевой показатель1 (строка 4), задача 3, целевой показатель 5 (строка 10), задача 4, целевой показатель 6 (строка 12)</t>
  </si>
  <si>
    <t>Задача 2.5, целевой показатель 14 (строка 27)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</si>
  <si>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задача 2.3, целевой показатель 12 (строка 23)</t>
  </si>
  <si>
    <t>МБОУ СОШ №  14</t>
  </si>
  <si>
    <t>МБОУ СОШ №  9</t>
  </si>
  <si>
    <t>МКОУ СОШ №  2</t>
  </si>
  <si>
    <t>Кровли и окон МБОУ НОШ № 10</t>
  </si>
  <si>
    <t>Окон МБОУ НОШ № 6</t>
  </si>
  <si>
    <t>Окон МБОУ СОШ № 9</t>
  </si>
  <si>
    <t>Полов и санузлов МБОУ СОШ № 14</t>
  </si>
  <si>
    <t>Дверных блоков МБОУ СОШ № 14</t>
  </si>
  <si>
    <t>Дверных блоков МБОУ СОШ № 13</t>
  </si>
  <si>
    <t>Системы отопления  МКОУ СОШ № 2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</si>
  <si>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</si>
  <si>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</si>
  <si>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</si>
  <si>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3.2, целевой показатель 19 (строка 38), задача 3.3, целевые показатели 20-23 (строки 40-43)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</si>
  <si>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</si>
  <si>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</si>
  <si>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</si>
  <si>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</si>
  <si>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</si>
  <si>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3.1, целевые показатели 17,18 (строки 35,36),                                                        задача 5.1, целевой показатель 28 (строка 55)</t>
  </si>
  <si>
    <t>Задача 5.1, целевые показатели 29,30 (строки 56,58)</t>
  </si>
  <si>
    <t>Задача 5.1, целевой показатель 29 (строка 56)</t>
  </si>
  <si>
    <t>Североуральского городского округа «Развитие образования » на 2014 – 2020 годы</t>
  </si>
  <si>
    <t>Капитальные вложения всего,                                                                                     в том числе: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</si>
  <si>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</si>
  <si>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МБДОУ № 1</t>
  </si>
  <si>
    <t>МАДОУ № 4</t>
  </si>
  <si>
    <t>МБДОУ № 33</t>
  </si>
  <si>
    <t>МБДОУ № 30</t>
  </si>
  <si>
    <t>МБДОУ № 5</t>
  </si>
  <si>
    <t>МБДОУ № 3</t>
  </si>
  <si>
    <t>МБДОУ № 36</t>
  </si>
  <si>
    <t>Бассейна МБДОУ № 30</t>
  </si>
  <si>
    <t>Электропроводки пищеблока МБДОУ № 1</t>
  </si>
  <si>
    <t xml:space="preserve">Кровли МБДОУ № 35 </t>
  </si>
  <si>
    <t>Кровли МКДОУ № 2</t>
  </si>
  <si>
    <t>Кровли и перехода МКДОУ  № 18</t>
  </si>
  <si>
    <t>Кровли  МКДОУ № 14</t>
  </si>
  <si>
    <t>Оконных блоков МКДОУ № 34</t>
  </si>
  <si>
    <t>Оконных блоков МКДОУ № 32</t>
  </si>
  <si>
    <t>Оконных блоков МБДОУ № 23</t>
  </si>
  <si>
    <t>МАОУ СОШ № 8</t>
  </si>
  <si>
    <t>МАОУ СОШ №  11</t>
  </si>
  <si>
    <t>МАОУ СОШ №  13</t>
  </si>
  <si>
    <t>МКОУ СОШ №  15</t>
  </si>
  <si>
    <t>Окон МАОУ СОШ № 8</t>
  </si>
  <si>
    <t>Окон и санузлов МАОУ СОШ № 13</t>
  </si>
  <si>
    <t>Окон и бассейна МАОУ СОШ № 11</t>
  </si>
  <si>
    <t>Дверных блоков МКОУ СОШ № 15</t>
  </si>
  <si>
    <t>МАОУ СОШ № 11</t>
  </si>
  <si>
    <t>Задача 1.2, целевой показатель 2, 3 (строка 6, 7)</t>
  </si>
  <si>
    <t>Задача 2.3, целевой показатель 12 (строка 23);                                                              Задача 2.5, целевой показатель 13 (строка 25)</t>
  </si>
  <si>
    <t>Задача 2.6 - 2.7, целевой показатель 15 - 16 (строка 29, 31)</t>
  </si>
  <si>
    <t>Мероприятие 5.                                                                                   Выплата денежного вознаграждения за классное руководство, всего, из них: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</si>
  <si>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</si>
  <si>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</si>
  <si>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>Окон МБОУ СОШ № 1</t>
  </si>
  <si>
    <t>Мероприятие 5.                                                                          Обучение тьюторов по различным направлениям, повышение квалификации педагогических работников (оплата курсов, проживания, трудовых договоров с тьюторами), всего, из них:</t>
  </si>
  <si>
    <t>Всего по направлению "Иные капитальные вложения", всего, в том числе: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</si>
  <si>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</si>
  <si>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</si>
  <si>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</si>
  <si>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</si>
  <si>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Прочие нужды всего,                                                                              в том числе: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</si>
  <si>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</si>
  <si>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</si>
  <si>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</si>
  <si>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</si>
  <si>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</si>
  <si>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</si>
  <si>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6.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</si>
  <si>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7.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</si>
  <si>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</si>
  <si>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</si>
  <si>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</si>
  <si>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</si>
  <si>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</si>
  <si>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</si>
  <si>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</si>
  <si>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</si>
  <si>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</si>
  <si>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</si>
  <si>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</si>
  <si>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</si>
  <si>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</si>
  <si>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</si>
  <si>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</si>
  <si>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</si>
  <si>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</si>
  <si>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</si>
  <si>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</si>
  <si>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</si>
  <si>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</si>
  <si>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РАЗВИТИЕ ОБРАЗОВАНИЯ СЕВЕРОУРАЛЬСКОГО ГОРОДСКОГО ОКРУГА на 2014 - 2020 ГОДЫ</t>
  </si>
  <si>
    <t>Наименование мероприятия</t>
  </si>
  <si>
    <t>Решение Думы СГО от 18.12.2013 года № 125 "О бюджете СГО на 2014 год и плановый период 2015 и 2016 годов"</t>
  </si>
  <si>
    <t>сумма, подлежащая изменению</t>
  </si>
  <si>
    <t>уточненная сумма (тыс.руб.)</t>
  </si>
  <si>
    <t>Источники расходов на финансирование</t>
  </si>
  <si>
    <t>Бюджетные инвестиции в объекты капитального строительства</t>
  </si>
  <si>
    <t>итого</t>
  </si>
  <si>
    <t xml:space="preserve">уменьшение на сумму неиспользованного в 2013 году остатка денежных средств, разрешенного к использованию в 2014 году в размере 99,3 тыс.руб. с выполнения мун.задания МБУ "ИМЦ" </t>
  </si>
  <si>
    <t>Всего изменений</t>
  </si>
  <si>
    <t>РАЗВИТИЕ ОБРАЗОВАНИЯ В СЕВЕРОУРАЛЬСКОМ ГОРОДСКОМ ОКРУГЕ на 2014 - 2020 годы</t>
  </si>
  <si>
    <t>уменьшение / увеличение</t>
  </si>
  <si>
    <t xml:space="preserve">пояснение                             </t>
  </si>
  <si>
    <t>строительство ДДУ в п.Калья</t>
  </si>
  <si>
    <t>замена ограждения МБДОУ № 1</t>
  </si>
  <si>
    <t>кап.ремонт МБДОУ № 30</t>
  </si>
  <si>
    <t>погашение просроченной кредиторской задолженности МКДОУ №№ 14, 32</t>
  </si>
  <si>
    <t>погашение просроченной кредиторской задолженности по коммунальным услугам</t>
  </si>
  <si>
    <t>кап.ремонт МАОУ СОШ № 11</t>
  </si>
  <si>
    <t>Создание безбарьерной среды для обучения детей-инвалидов в МБОУ СОШ №14</t>
  </si>
  <si>
    <t>тех.обследование части зданий МКОУ СОШ № 2 и ООШ № 4; монтаж ПС и СО в МКОУ СОШ № 15</t>
  </si>
  <si>
    <t>осуществление мероприятий по организации питания в МОУ</t>
  </si>
  <si>
    <t>кап.ремонт МБУ "ДОЗЛ"</t>
  </si>
  <si>
    <t>подготовка лагеря</t>
  </si>
  <si>
    <t>выполнение мун.задания по МБУ "ДОЗЛ"</t>
  </si>
  <si>
    <t>приобретение школьного автобуса</t>
  </si>
  <si>
    <t>уменьшение с кап.ремонтов МБОУ СОШ № 1 и МАОУ СОШ № 11 на погашение просроч. кредит.задолженности по коммунальным услугам ДОУ и ОУ</t>
  </si>
  <si>
    <t>Финансово-экономическое обоснование</t>
  </si>
  <si>
    <t>предлагаемых изменений показателей плана мероприятий по выполнению муниципальной программы</t>
  </si>
  <si>
    <t>подпрограмма 1</t>
  </si>
  <si>
    <t>подпрограмма 2</t>
  </si>
  <si>
    <t>подпрограмма 4</t>
  </si>
  <si>
    <t>подпрограмма 5</t>
  </si>
  <si>
    <t>мероприятие 2</t>
  </si>
  <si>
    <t>мероприятие 4</t>
  </si>
  <si>
    <t>мероприятие 1</t>
  </si>
  <si>
    <t>мероприятие 7</t>
  </si>
  <si>
    <t>мероприятие 6</t>
  </si>
  <si>
    <t>мероприятие 3</t>
  </si>
  <si>
    <t>итого изменений по мероприятиям в текущем году по состоянию на 1.04.2014 года</t>
  </si>
  <si>
    <r>
      <t xml:space="preserve">Решение Думы СГО от 18.12.2013 года № 125 "О бюджете СГО на 2014 год и плановый период 2015 и 2016 годов"                              </t>
    </r>
    <r>
      <rPr>
        <b/>
        <sz val="8"/>
        <rFont val="Arial Cyr"/>
        <family val="0"/>
      </rPr>
      <t xml:space="preserve"> с изменениями от 26.02.2014 г. № 18</t>
    </r>
  </si>
  <si>
    <r>
      <t xml:space="preserve">Решение Думы СГО от 18.12.2013 года № 125 "О бюджете СГО на 2014 год и плановый период 2015 и 2016 годов"                                                                                          </t>
    </r>
    <r>
      <rPr>
        <b/>
        <sz val="10"/>
        <rFont val="Arial Cyr"/>
        <family val="0"/>
      </rPr>
      <t xml:space="preserve"> с изменениями от 26.02.2014 г. № 18</t>
    </r>
  </si>
  <si>
    <r>
      <t xml:space="preserve">Решение Думы СГО от 18.12.2013 года № 125 "О бюджете СГО на 2014 год и плановый период 2015 и 2016 годов"                                                                  </t>
    </r>
    <r>
      <rPr>
        <b/>
        <sz val="10"/>
        <rFont val="Arial Cyr"/>
        <family val="0"/>
      </rPr>
      <t xml:space="preserve">                       с изменениями от 26.03.2014 г. № 30</t>
    </r>
  </si>
  <si>
    <r>
      <t xml:space="preserve">Решение Думы СГО от 18.12.2013 года № 125 "О бюджете СГО на 2014 год и плановый период 2015 и 2016 годов"                              </t>
    </r>
    <r>
      <rPr>
        <b/>
        <sz val="8"/>
        <rFont val="Arial Cyr"/>
        <family val="0"/>
      </rPr>
      <t xml:space="preserve"> с изменениями от 26.03.2014 г. № 30</t>
    </r>
  </si>
  <si>
    <t>итого изменений по мероприятиям в текущем году по состоянию на 30.04.2014 года</t>
  </si>
  <si>
    <r>
      <t xml:space="preserve">Решение Думы СГО от 18.12.2013 года № 125 "О бюджете СГО на 2014 год и плановый период 2015 и 2016 годов"                                                                  </t>
    </r>
    <r>
      <rPr>
        <b/>
        <sz val="10"/>
        <rFont val="Arial Cyr"/>
        <family val="0"/>
      </rPr>
      <t xml:space="preserve">                       с изменениями от 23.04.2014 г. № 46</t>
    </r>
  </si>
  <si>
    <r>
      <t xml:space="preserve">Решение Думы СГО от 18.12.2013 года № 125 "О бюджете СГО на 2014 год и плановый период 2015 и 2016 годов"                              </t>
    </r>
    <r>
      <rPr>
        <b/>
        <sz val="8"/>
        <rFont val="Arial Cyr"/>
        <family val="0"/>
      </rPr>
      <t xml:space="preserve"> с изменениями от 23.04.2014 г. № 46</t>
    </r>
  </si>
  <si>
    <t>подпрограмма 3</t>
  </si>
  <si>
    <t>мероприятие 4 - 2014 г.</t>
  </si>
  <si>
    <t>мероприятие 4 - 2015 г.</t>
  </si>
  <si>
    <t>мероприятие 4 - 2016 г.</t>
  </si>
  <si>
    <t>Иные капитальные вложения - 2014 г.</t>
  </si>
  <si>
    <t>Иные капитальные вложения - 2015 г.</t>
  </si>
  <si>
    <t>Иные капитальные вложения - 2016 г.</t>
  </si>
  <si>
    <t>уменьшение субсидий на выполнение муниципального задания в 2015 году на приобретение жилых помещений в муниципальную собственность</t>
  </si>
  <si>
    <t>уменьшение субсидий на выполнение муниципального задания в 2016 году на приобретение жилых помещений в муниципальную собственность</t>
  </si>
  <si>
    <t>приобретение жилых помещений в муниципальную собственность в 2014 г.</t>
  </si>
  <si>
    <t>приобретение жилых помещений в муниципальную собственность в 2015 г.</t>
  </si>
  <si>
    <t>приобретение жилых помещений в муниципальную собственность в 2016 г.</t>
  </si>
  <si>
    <r>
      <t xml:space="preserve">в соответствии с решением Думы Североуральского городского округа от 18.12.2013 года № 125  "О бюджете СГО на 2014 год и плановый период 2015 и 2016 годов"                      </t>
    </r>
    <r>
      <rPr>
        <b/>
        <sz val="11"/>
        <color indexed="56"/>
        <rFont val="Arial Cyr"/>
        <family val="0"/>
      </rPr>
      <t xml:space="preserve">с изменениями от 26.02.2014 г. № 18; 26.03.2014 г. № 30; № 46 от 23.04.2014 г.; </t>
    </r>
    <r>
      <rPr>
        <b/>
        <sz val="11"/>
        <color indexed="10"/>
        <rFont val="Arial Cyr"/>
        <family val="0"/>
      </rPr>
      <t>№ от 28</t>
    </r>
    <r>
      <rPr>
        <b/>
        <sz val="11"/>
        <color indexed="56"/>
        <rFont val="Arial Cyr"/>
        <family val="0"/>
      </rPr>
      <t>.05.2014 г.;</t>
    </r>
  </si>
  <si>
    <t>итого изменений по мероприятиям в текущем году по состоянию на 30.05.2014 года</t>
  </si>
  <si>
    <t>итого изменений по мероприятиям в 2015 году по состоянию на 30.05.2014 года</t>
  </si>
  <si>
    <t>итого изменений по мероприятиям в 2016 году по состоянию на 30.05.2014 года</t>
  </si>
  <si>
    <r>
      <t xml:space="preserve">Решение Думы СГО от 18.12.2013 года № 125 "О бюджете СГО на 2014 год и плановый период 2015 и 2016 годов"                                                                  </t>
    </r>
    <r>
      <rPr>
        <b/>
        <sz val="10"/>
        <rFont val="Arial Cyr"/>
        <family val="0"/>
      </rPr>
      <t xml:space="preserve">                       с изменениями от 28.05.2014 г. № 56 </t>
    </r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</si>
  <si>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</si>
  <si>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r>
      <t xml:space="preserve">Решение Думы СГО от 18.12.2013 года № 125 "О бюджете СГО на 2014 год и плановый период 2015 и 2016 годов"                              </t>
    </r>
    <r>
      <rPr>
        <b/>
        <sz val="8"/>
        <rFont val="Arial Cyr"/>
        <family val="0"/>
      </rPr>
      <t xml:space="preserve"> с изменениями от 28.05.2014 г. № 56</t>
    </r>
  </si>
  <si>
    <r>
      <t xml:space="preserve">Решение Думы СГО от 18.12.2013 года № 125 "О бюджете СГО на 2014 год и плановый период 2015 и 2016 годов"                                                                  </t>
    </r>
    <r>
      <rPr>
        <b/>
        <sz val="10"/>
        <rFont val="Arial Cyr"/>
        <family val="0"/>
      </rPr>
      <t xml:space="preserve">                       с изменениями от 18.06.2014 г. № 62 </t>
    </r>
  </si>
  <si>
    <t>мероприятие 9</t>
  </si>
  <si>
    <t xml:space="preserve">на обеспечение меры социальной поддержки по беспл.получению худ.образования в мун.учр.доп.образ. </t>
  </si>
  <si>
    <t>поступление род.платы за путевки на сан-курортн.лечение и отдых детей "Жемчужина России"(г.Анапа)</t>
  </si>
  <si>
    <t xml:space="preserve"> ПЛАН МЕРОПРИЯТИЙ</t>
  </si>
  <si>
    <t>к постановлению Администрации Североуральского городского округа    от _______________ №____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</si>
</sst>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65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color indexed="56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169" fontId="7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vertical="top" wrapText="1"/>
    </xf>
    <xf numFmtId="0" fontId="12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2" fillId="0" borderId="12" xfId="0" applyNumberFormat="1" applyFont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3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9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top" wrapText="1"/>
    </xf>
    <xf numFmtId="169" fontId="13" fillId="0" borderId="12" xfId="0" applyNumberFormat="1" applyFont="1" applyFill="1" applyBorder="1" applyAlignment="1">
      <alignment horizontal="right" vertical="center" wrapText="1"/>
    </xf>
    <xf numFmtId="169" fontId="13" fillId="0" borderId="11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3" fillId="0" borderId="11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69" fontId="21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11" xfId="0" applyNumberFormat="1" applyFont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left" vertical="center" wrapText="1"/>
    </xf>
    <xf numFmtId="169" fontId="2" fillId="32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169" fontId="2" fillId="33" borderId="11" xfId="0" applyNumberFormat="1" applyFont="1" applyFill="1" applyBorder="1" applyAlignment="1">
      <alignment horizontal="center" vertical="center" wrapText="1"/>
    </xf>
    <xf numFmtId="169" fontId="0" fillId="34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69" fontId="2" fillId="34" borderId="11" xfId="0" applyNumberFormat="1" applyFont="1" applyFill="1" applyBorder="1" applyAlignment="1">
      <alignment horizontal="right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right"/>
    </xf>
    <xf numFmtId="169" fontId="28" fillId="0" borderId="11" xfId="0" applyNumberFormat="1" applyFont="1" applyBorder="1" applyAlignment="1">
      <alignment horizontal="right" vertical="center" wrapText="1"/>
    </xf>
    <xf numFmtId="169" fontId="28" fillId="34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right" wrapText="1"/>
    </xf>
    <xf numFmtId="0" fontId="29" fillId="0" borderId="11" xfId="0" applyFont="1" applyBorder="1" applyAlignment="1">
      <alignment horizontal="right"/>
    </xf>
    <xf numFmtId="169" fontId="29" fillId="0" borderId="11" xfId="0" applyNumberFormat="1" applyFont="1" applyBorder="1" applyAlignment="1">
      <alignment horizontal="right" vertical="center" wrapText="1"/>
    </xf>
    <xf numFmtId="169" fontId="29" fillId="34" borderId="11" xfId="0" applyNumberFormat="1" applyFont="1" applyFill="1" applyBorder="1" applyAlignment="1">
      <alignment horizontal="right" vertical="center" wrapText="1"/>
    </xf>
    <xf numFmtId="169" fontId="29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169" fontId="13" fillId="34" borderId="11" xfId="0" applyNumberFormat="1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9" fontId="0" fillId="0" borderId="11" xfId="0" applyNumberFormat="1" applyBorder="1" applyAlignment="1">
      <alignment/>
    </xf>
    <xf numFmtId="49" fontId="24" fillId="0" borderId="11" xfId="0" applyNumberFormat="1" applyFont="1" applyBorder="1" applyAlignment="1">
      <alignment horizontal="left" vertical="center" wrapText="1"/>
    </xf>
    <xf numFmtId="169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169" fontId="8" fillId="36" borderId="11" xfId="0" applyNumberFormat="1" applyFont="1" applyFill="1" applyBorder="1" applyAlignment="1">
      <alignment horizontal="right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9" fontId="0" fillId="0" borderId="0" xfId="0" applyNumberFormat="1" applyAlignment="1">
      <alignment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9" fontId="0" fillId="0" borderId="12" xfId="0" applyNumberFormat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0" fontId="2" fillId="35" borderId="16" xfId="0" applyFont="1" applyFill="1" applyBorder="1" applyAlignment="1">
      <alignment horizontal="center" vertical="center" wrapText="1"/>
    </xf>
    <xf numFmtId="169" fontId="8" fillId="36" borderId="12" xfId="0" applyNumberFormat="1" applyFont="1" applyFill="1" applyBorder="1" applyAlignment="1">
      <alignment horizontal="right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7" borderId="17" xfId="0" applyFont="1" applyFill="1" applyBorder="1" applyAlignment="1">
      <alignment horizontal="center"/>
    </xf>
    <xf numFmtId="169" fontId="0" fillId="0" borderId="12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37" borderId="0" xfId="0" applyFill="1" applyAlignment="1">
      <alignment/>
    </xf>
    <xf numFmtId="0" fontId="2" fillId="37" borderId="16" xfId="0" applyFont="1" applyFill="1" applyBorder="1" applyAlignment="1">
      <alignment horizontal="center"/>
    </xf>
    <xf numFmtId="169" fontId="2" fillId="0" borderId="17" xfId="0" applyNumberFormat="1" applyFont="1" applyBorder="1" applyAlignment="1">
      <alignment horizontal="center" vertical="center" wrapText="1"/>
    </xf>
    <xf numFmtId="169" fontId="2" fillId="35" borderId="17" xfId="0" applyNumberFormat="1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8" fillId="36" borderId="11" xfId="0" applyFont="1" applyFill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37" borderId="16" xfId="0" applyFont="1" applyFill="1" applyBorder="1" applyAlignment="1">
      <alignment horizontal="center"/>
    </xf>
    <xf numFmtId="169" fontId="30" fillId="0" borderId="16" xfId="0" applyNumberFormat="1" applyFont="1" applyBorder="1" applyAlignment="1">
      <alignment horizontal="center" vertical="center" wrapText="1"/>
    </xf>
    <xf numFmtId="169" fontId="30" fillId="35" borderId="16" xfId="0" applyNumberFormat="1" applyFont="1" applyFill="1" applyBorder="1" applyAlignment="1">
      <alignment horizontal="center" vertical="center" wrapText="1"/>
    </xf>
    <xf numFmtId="4" fontId="30" fillId="36" borderId="17" xfId="0" applyNumberFormat="1" applyFont="1" applyFill="1" applyBorder="1" applyAlignment="1">
      <alignment horizontal="center" vertical="center" wrapText="1"/>
    </xf>
    <xf numFmtId="169" fontId="0" fillId="34" borderId="12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 wrapText="1"/>
    </xf>
    <xf numFmtId="0" fontId="8" fillId="32" borderId="20" xfId="0" applyNumberFormat="1" applyFont="1" applyFill="1" applyBorder="1" applyAlignment="1">
      <alignment horizontal="center" vertical="center" wrapText="1"/>
    </xf>
    <xf numFmtId="0" fontId="8" fillId="32" borderId="21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7" borderId="14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0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view="pageBreakPreview" zoomScaleSheetLayoutView="100" zoomScalePageLayoutView="0" workbookViewId="0" topLeftCell="A1">
      <selection activeCell="E4" sqref="E4:K4"/>
    </sheetView>
  </sheetViews>
  <sheetFormatPr defaultColWidth="9.00390625" defaultRowHeight="12.75"/>
  <cols>
    <col min="1" max="1" width="7.00390625" style="72" customWidth="1"/>
    <col min="2" max="2" width="66.25390625" style="1" customWidth="1"/>
    <col min="3" max="3" width="11.875" style="0" customWidth="1"/>
    <col min="4" max="10" width="11.125" style="0" customWidth="1"/>
    <col min="11" max="11" width="31.875" style="6" customWidth="1"/>
    <col min="12" max="12" width="89.125" style="0" customWidth="1"/>
  </cols>
  <sheetData>
    <row r="1" spans="8:11" ht="12.75">
      <c r="H1" s="155" t="s">
        <v>206</v>
      </c>
      <c r="I1" s="155"/>
      <c r="J1" s="155"/>
      <c r="K1" s="155"/>
    </row>
    <row r="2" spans="8:11" ht="12.75">
      <c r="H2" s="155"/>
      <c r="I2" s="155"/>
      <c r="J2" s="155"/>
      <c r="K2" s="155"/>
    </row>
    <row r="3" spans="1:11" s="2" customFormat="1" ht="15">
      <c r="A3" s="72"/>
      <c r="B3" s="3"/>
      <c r="G3" s="170" t="s">
        <v>13</v>
      </c>
      <c r="H3" s="170"/>
      <c r="I3" s="170"/>
      <c r="J3" s="170"/>
      <c r="K3" s="170"/>
    </row>
    <row r="4" spans="1:11" s="2" customFormat="1" ht="15">
      <c r="A4" s="72"/>
      <c r="B4" s="3"/>
      <c r="E4" s="170" t="s">
        <v>64</v>
      </c>
      <c r="F4" s="170"/>
      <c r="G4" s="170"/>
      <c r="H4" s="170"/>
      <c r="I4" s="170"/>
      <c r="J4" s="170"/>
      <c r="K4" s="170"/>
    </row>
    <row r="5" spans="1:11" s="2" customFormat="1" ht="15">
      <c r="A5" s="72"/>
      <c r="B5" s="3"/>
      <c r="G5" s="170"/>
      <c r="H5" s="170"/>
      <c r="I5" s="170"/>
      <c r="J5" s="170"/>
      <c r="K5" s="170"/>
    </row>
    <row r="6" spans="1:11" s="2" customFormat="1" ht="15.75">
      <c r="A6" s="171" t="s">
        <v>205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s="2" customFormat="1" ht="15.75">
      <c r="A7" s="171" t="s">
        <v>14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s="2" customFormat="1" ht="15.75">
      <c r="A8" s="171" t="s">
        <v>135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s="2" customFormat="1" ht="15.7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15">
      <c r="A10" s="72"/>
      <c r="B10" s="3"/>
      <c r="K10" s="6"/>
    </row>
    <row r="11" spans="1:11" s="4" customFormat="1" ht="51" customHeight="1">
      <c r="A11" s="173" t="s">
        <v>4</v>
      </c>
      <c r="B11" s="173" t="s">
        <v>15</v>
      </c>
      <c r="C11" s="175" t="s">
        <v>6</v>
      </c>
      <c r="D11" s="176"/>
      <c r="E11" s="176"/>
      <c r="F11" s="176"/>
      <c r="G11" s="176"/>
      <c r="H11" s="176"/>
      <c r="I11" s="176"/>
      <c r="J11" s="177"/>
      <c r="K11" s="173" t="s">
        <v>17</v>
      </c>
    </row>
    <row r="12" spans="1:11" s="4" customFormat="1" ht="30.75" customHeight="1">
      <c r="A12" s="174"/>
      <c r="B12" s="174"/>
      <c r="C12" s="5" t="s">
        <v>16</v>
      </c>
      <c r="D12" s="7" t="s">
        <v>7</v>
      </c>
      <c r="E12" s="7" t="s">
        <v>8</v>
      </c>
      <c r="F12" s="7" t="s">
        <v>9</v>
      </c>
      <c r="G12" s="7" t="s">
        <v>5</v>
      </c>
      <c r="H12" s="7" t="s">
        <v>10</v>
      </c>
      <c r="I12" s="7" t="s">
        <v>11</v>
      </c>
      <c r="J12" s="7" t="s">
        <v>12</v>
      </c>
      <c r="K12" s="174"/>
    </row>
    <row r="13" spans="1:11" s="33" customFormat="1" ht="30" customHeight="1">
      <c r="A13" s="75">
        <v>1</v>
      </c>
      <c r="B13" s="76" t="s">
        <v>129</v>
      </c>
      <c r="C13" s="77">
        <f>SUM(D13:J13)</f>
        <v>5069051.1</v>
      </c>
      <c r="D13" s="77">
        <f>SUM(D14:D17)</f>
        <v>705785.6</v>
      </c>
      <c r="E13" s="77">
        <f aca="true" t="shared" si="0" ref="E13:J13">SUM(E14:E17)</f>
        <v>686570</v>
      </c>
      <c r="F13" s="77">
        <f t="shared" si="0"/>
        <v>740579.1</v>
      </c>
      <c r="G13" s="77">
        <f t="shared" si="0"/>
        <v>736079.1</v>
      </c>
      <c r="H13" s="77">
        <f t="shared" si="0"/>
        <v>734579.1</v>
      </c>
      <c r="I13" s="77">
        <f t="shared" si="0"/>
        <v>734479.1</v>
      </c>
      <c r="J13" s="77">
        <f t="shared" si="0"/>
        <v>730979.1</v>
      </c>
      <c r="K13" s="50"/>
    </row>
    <row r="14" spans="1:11" s="36" customFormat="1" ht="15" customHeight="1">
      <c r="A14" s="67">
        <v>2</v>
      </c>
      <c r="B14" s="8" t="s">
        <v>18</v>
      </c>
      <c r="C14" s="23">
        <f aca="true" t="shared" si="1" ref="C14:D16">SUM(C20+C26)</f>
        <v>2329618.3</v>
      </c>
      <c r="D14" s="23">
        <f t="shared" si="1"/>
        <v>316091.8</v>
      </c>
      <c r="E14" s="23">
        <f aca="true" t="shared" si="2" ref="E14:J14">SUM(E20+E26)</f>
        <v>321101.5</v>
      </c>
      <c r="F14" s="23">
        <f t="shared" si="2"/>
        <v>343725</v>
      </c>
      <c r="G14" s="23">
        <f t="shared" si="2"/>
        <v>339225</v>
      </c>
      <c r="H14" s="23">
        <f t="shared" si="2"/>
        <v>337725</v>
      </c>
      <c r="I14" s="23">
        <f t="shared" si="2"/>
        <v>337625</v>
      </c>
      <c r="J14" s="23">
        <f t="shared" si="2"/>
        <v>334125</v>
      </c>
      <c r="K14" s="35"/>
    </row>
    <row r="15" spans="1:11" s="36" customFormat="1" ht="15" customHeight="1">
      <c r="A15" s="67">
        <v>3</v>
      </c>
      <c r="B15" s="8" t="s">
        <v>19</v>
      </c>
      <c r="C15" s="23">
        <f t="shared" si="1"/>
        <v>0</v>
      </c>
      <c r="D15" s="23">
        <f t="shared" si="1"/>
        <v>0</v>
      </c>
      <c r="E15" s="23">
        <f aca="true" t="shared" si="3" ref="E15:J15">SUM(E21+E27)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3">
        <f t="shared" si="3"/>
        <v>0</v>
      </c>
      <c r="K15" s="35"/>
    </row>
    <row r="16" spans="1:11" s="36" customFormat="1" ht="15" customHeight="1">
      <c r="A16" s="67">
        <v>4</v>
      </c>
      <c r="B16" s="8" t="s">
        <v>20</v>
      </c>
      <c r="C16" s="23">
        <f t="shared" si="1"/>
        <v>2486750.8</v>
      </c>
      <c r="D16" s="23">
        <f t="shared" si="1"/>
        <v>354496.39999999997</v>
      </c>
      <c r="E16" s="23">
        <f aca="true" t="shared" si="4" ref="E16:J16">SUM(E22+E28)</f>
        <v>329401.9</v>
      </c>
      <c r="F16" s="23">
        <f t="shared" si="4"/>
        <v>360570.5</v>
      </c>
      <c r="G16" s="23">
        <f t="shared" si="4"/>
        <v>360570.5</v>
      </c>
      <c r="H16" s="23">
        <f t="shared" si="4"/>
        <v>360570.5</v>
      </c>
      <c r="I16" s="23">
        <f t="shared" si="4"/>
        <v>360570.5</v>
      </c>
      <c r="J16" s="23">
        <f t="shared" si="4"/>
        <v>360570.5</v>
      </c>
      <c r="K16" s="35"/>
    </row>
    <row r="17" spans="1:11" s="36" customFormat="1" ht="15" customHeight="1">
      <c r="A17" s="67">
        <v>5</v>
      </c>
      <c r="B17" s="8" t="s">
        <v>21</v>
      </c>
      <c r="C17" s="23">
        <f>SUM(C23+C29)</f>
        <v>252682.00000000003</v>
      </c>
      <c r="D17" s="23">
        <f aca="true" t="shared" si="5" ref="D17:J17">SUM(D23+D29)</f>
        <v>35197.4</v>
      </c>
      <c r="E17" s="23">
        <f t="shared" si="5"/>
        <v>36066.6</v>
      </c>
      <c r="F17" s="23">
        <f t="shared" si="5"/>
        <v>36283.6</v>
      </c>
      <c r="G17" s="23">
        <f t="shared" si="5"/>
        <v>36283.6</v>
      </c>
      <c r="H17" s="23">
        <f t="shared" si="5"/>
        <v>36283.6</v>
      </c>
      <c r="I17" s="23">
        <f t="shared" si="5"/>
        <v>36283.6</v>
      </c>
      <c r="J17" s="23">
        <f t="shared" si="5"/>
        <v>36283.6</v>
      </c>
      <c r="K17" s="35"/>
    </row>
    <row r="18" spans="1:11" s="36" customFormat="1" ht="15" customHeight="1">
      <c r="A18" s="67"/>
      <c r="B18" s="8"/>
      <c r="C18" s="54"/>
      <c r="D18" s="54"/>
      <c r="E18" s="54"/>
      <c r="F18" s="54"/>
      <c r="G18" s="54"/>
      <c r="H18" s="54"/>
      <c r="I18" s="54"/>
      <c r="J18" s="54"/>
      <c r="K18" s="35"/>
    </row>
    <row r="19" spans="1:11" s="38" customFormat="1" ht="30" customHeight="1">
      <c r="A19" s="78">
        <v>6</v>
      </c>
      <c r="B19" s="79" t="s">
        <v>65</v>
      </c>
      <c r="C19" s="80">
        <f>SUM(C20:C23)</f>
        <v>89705.8</v>
      </c>
      <c r="D19" s="80">
        <f aca="true" t="shared" si="6" ref="D19:J19">SUM(D20:D23)</f>
        <v>55205.8</v>
      </c>
      <c r="E19" s="80">
        <f t="shared" si="6"/>
        <v>16500</v>
      </c>
      <c r="F19" s="80">
        <f t="shared" si="6"/>
        <v>15000</v>
      </c>
      <c r="G19" s="80">
        <f t="shared" si="6"/>
        <v>1500</v>
      </c>
      <c r="H19" s="80">
        <f t="shared" si="6"/>
        <v>0</v>
      </c>
      <c r="I19" s="80">
        <f t="shared" si="6"/>
        <v>0</v>
      </c>
      <c r="J19" s="80">
        <f t="shared" si="6"/>
        <v>1500</v>
      </c>
      <c r="K19" s="50"/>
    </row>
    <row r="20" spans="1:11" s="36" customFormat="1" ht="15" customHeight="1">
      <c r="A20" s="67">
        <v>7</v>
      </c>
      <c r="B20" s="8" t="s">
        <v>18</v>
      </c>
      <c r="C20" s="23">
        <f>SUM(D20:J20)</f>
        <v>42874.8</v>
      </c>
      <c r="D20" s="23">
        <f>SUM(D40+D106+D186+D213+D247)</f>
        <v>8374.8</v>
      </c>
      <c r="E20" s="23">
        <f aca="true" t="shared" si="7" ref="E20:J20">SUM(E40+E106+E186+E213+E246)</f>
        <v>16500</v>
      </c>
      <c r="F20" s="23">
        <f t="shared" si="7"/>
        <v>15000</v>
      </c>
      <c r="G20" s="23">
        <f t="shared" si="7"/>
        <v>1500</v>
      </c>
      <c r="H20" s="23">
        <f t="shared" si="7"/>
        <v>0</v>
      </c>
      <c r="I20" s="23">
        <f t="shared" si="7"/>
        <v>0</v>
      </c>
      <c r="J20" s="23">
        <f t="shared" si="7"/>
        <v>1500</v>
      </c>
      <c r="K20" s="35"/>
    </row>
    <row r="21" spans="1:11" s="36" customFormat="1" ht="15" customHeight="1">
      <c r="A21" s="67">
        <v>8</v>
      </c>
      <c r="B21" s="8" t="s">
        <v>19</v>
      </c>
      <c r="C21" s="23">
        <f>SUM(D21:J21)</f>
        <v>0</v>
      </c>
      <c r="D21" s="23"/>
      <c r="E21" s="23"/>
      <c r="F21" s="23"/>
      <c r="G21" s="23"/>
      <c r="H21" s="23"/>
      <c r="I21" s="23"/>
      <c r="J21" s="23"/>
      <c r="K21" s="35"/>
    </row>
    <row r="22" spans="1:11" s="36" customFormat="1" ht="15" customHeight="1">
      <c r="A22" s="67">
        <v>9</v>
      </c>
      <c r="B22" s="8" t="s">
        <v>20</v>
      </c>
      <c r="C22" s="23">
        <f>SUM(D22:J22)</f>
        <v>46831</v>
      </c>
      <c r="D22" s="23">
        <f>SUM(D42+D187+D249)</f>
        <v>46831</v>
      </c>
      <c r="E22" s="23">
        <f aca="true" t="shared" si="8" ref="E22:J22">SUM(E42+E187+E248)</f>
        <v>0</v>
      </c>
      <c r="F22" s="23">
        <f t="shared" si="8"/>
        <v>0</v>
      </c>
      <c r="G22" s="23">
        <f t="shared" si="8"/>
        <v>0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35"/>
    </row>
    <row r="23" spans="1:11" s="36" customFormat="1" ht="15" customHeight="1">
      <c r="A23" s="67">
        <v>10</v>
      </c>
      <c r="B23" s="8" t="s">
        <v>21</v>
      </c>
      <c r="C23" s="23">
        <f>SUM(D23:J23)</f>
        <v>0</v>
      </c>
      <c r="D23" s="23"/>
      <c r="E23" s="23"/>
      <c r="F23" s="23"/>
      <c r="G23" s="23"/>
      <c r="H23" s="23"/>
      <c r="I23" s="23"/>
      <c r="J23" s="23"/>
      <c r="K23" s="35"/>
    </row>
    <row r="24" spans="1:11" s="36" customFormat="1" ht="15" customHeight="1">
      <c r="A24" s="67"/>
      <c r="B24" s="8"/>
      <c r="C24" s="54"/>
      <c r="D24" s="54"/>
      <c r="E24" s="54"/>
      <c r="F24" s="54"/>
      <c r="G24" s="54"/>
      <c r="H24" s="54"/>
      <c r="I24" s="54"/>
      <c r="J24" s="54"/>
      <c r="K24" s="35"/>
    </row>
    <row r="25" spans="1:11" s="38" customFormat="1" ht="30" customHeight="1">
      <c r="A25" s="78">
        <v>11</v>
      </c>
      <c r="B25" s="79" t="s">
        <v>105</v>
      </c>
      <c r="C25" s="80">
        <f>SUM(C26:C29)</f>
        <v>4979345.3</v>
      </c>
      <c r="D25" s="80">
        <f aca="true" t="shared" si="9" ref="D25:J25">SUM(D26:D29)</f>
        <v>650579.7999999999</v>
      </c>
      <c r="E25" s="80">
        <f t="shared" si="9"/>
        <v>670070</v>
      </c>
      <c r="F25" s="80">
        <f t="shared" si="9"/>
        <v>725579.1</v>
      </c>
      <c r="G25" s="80">
        <f t="shared" si="9"/>
        <v>734579.1</v>
      </c>
      <c r="H25" s="80">
        <f t="shared" si="9"/>
        <v>734579.1</v>
      </c>
      <c r="I25" s="80">
        <f t="shared" si="9"/>
        <v>734479.1</v>
      </c>
      <c r="J25" s="80">
        <f t="shared" si="9"/>
        <v>729479.1</v>
      </c>
      <c r="K25" s="50"/>
    </row>
    <row r="26" spans="1:11" s="36" customFormat="1" ht="15" customHeight="1">
      <c r="A26" s="67">
        <v>12</v>
      </c>
      <c r="B26" s="8" t="s">
        <v>18</v>
      </c>
      <c r="C26" s="23">
        <f>SUM(D26:J26)</f>
        <v>2286743.5</v>
      </c>
      <c r="D26" s="23">
        <f aca="true" t="shared" si="10" ref="D26:J26">SUM(D61+D113+D196+D221+D265)</f>
        <v>307717</v>
      </c>
      <c r="E26" s="23">
        <f t="shared" si="10"/>
        <v>304601.5</v>
      </c>
      <c r="F26" s="23">
        <f t="shared" si="10"/>
        <v>328725</v>
      </c>
      <c r="G26" s="23">
        <f t="shared" si="10"/>
        <v>337725</v>
      </c>
      <c r="H26" s="23">
        <f t="shared" si="10"/>
        <v>337725</v>
      </c>
      <c r="I26" s="23">
        <f t="shared" si="10"/>
        <v>337625</v>
      </c>
      <c r="J26" s="23">
        <f t="shared" si="10"/>
        <v>332625</v>
      </c>
      <c r="K26" s="35"/>
    </row>
    <row r="27" spans="1:11" s="36" customFormat="1" ht="15" customHeight="1">
      <c r="A27" s="67">
        <v>13</v>
      </c>
      <c r="B27" s="8" t="s">
        <v>19</v>
      </c>
      <c r="C27" s="23">
        <f>SUM(D27:J27)</f>
        <v>0</v>
      </c>
      <c r="D27" s="23">
        <f aca="true" t="shared" si="11" ref="D27:J28">SUM(D62+D114+D222)</f>
        <v>0</v>
      </c>
      <c r="E27" s="23">
        <f t="shared" si="11"/>
        <v>0</v>
      </c>
      <c r="F27" s="23">
        <f t="shared" si="11"/>
        <v>0</v>
      </c>
      <c r="G27" s="23">
        <f t="shared" si="11"/>
        <v>0</v>
      </c>
      <c r="H27" s="23">
        <f t="shared" si="11"/>
        <v>0</v>
      </c>
      <c r="I27" s="23">
        <f t="shared" si="11"/>
        <v>0</v>
      </c>
      <c r="J27" s="23">
        <f t="shared" si="11"/>
        <v>0</v>
      </c>
      <c r="K27" s="35"/>
    </row>
    <row r="28" spans="1:11" s="36" customFormat="1" ht="15" customHeight="1">
      <c r="A28" s="67">
        <v>14</v>
      </c>
      <c r="B28" s="8" t="s">
        <v>20</v>
      </c>
      <c r="C28" s="23">
        <f>SUM(D28:J28)</f>
        <v>2439919.8</v>
      </c>
      <c r="D28" s="23">
        <f t="shared" si="11"/>
        <v>307665.39999999997</v>
      </c>
      <c r="E28" s="23">
        <f t="shared" si="11"/>
        <v>329401.9</v>
      </c>
      <c r="F28" s="23">
        <f t="shared" si="11"/>
        <v>360570.5</v>
      </c>
      <c r="G28" s="23">
        <f t="shared" si="11"/>
        <v>360570.5</v>
      </c>
      <c r="H28" s="23">
        <f t="shared" si="11"/>
        <v>360570.5</v>
      </c>
      <c r="I28" s="23">
        <f t="shared" si="11"/>
        <v>360570.5</v>
      </c>
      <c r="J28" s="23">
        <f t="shared" si="11"/>
        <v>360570.5</v>
      </c>
      <c r="K28" s="35"/>
    </row>
    <row r="29" spans="1:11" s="36" customFormat="1" ht="15" customHeight="1">
      <c r="A29" s="67">
        <v>15</v>
      </c>
      <c r="B29" s="8" t="s">
        <v>21</v>
      </c>
      <c r="C29" s="23">
        <f>SUM(D29:J29)</f>
        <v>252682.00000000003</v>
      </c>
      <c r="D29" s="23">
        <f>SUM(D64+D116)</f>
        <v>35197.4</v>
      </c>
      <c r="E29" s="23">
        <f aca="true" t="shared" si="12" ref="E29:J29">SUM(E64+E116)</f>
        <v>36066.6</v>
      </c>
      <c r="F29" s="23">
        <f t="shared" si="12"/>
        <v>36283.6</v>
      </c>
      <c r="G29" s="23">
        <f t="shared" si="12"/>
        <v>36283.6</v>
      </c>
      <c r="H29" s="23">
        <f t="shared" si="12"/>
        <v>36283.6</v>
      </c>
      <c r="I29" s="23">
        <f t="shared" si="12"/>
        <v>36283.6</v>
      </c>
      <c r="J29" s="23">
        <f t="shared" si="12"/>
        <v>36283.6</v>
      </c>
      <c r="K29" s="35"/>
    </row>
    <row r="30" spans="1:11" s="36" customFormat="1" ht="15" customHeight="1">
      <c r="A30" s="67"/>
      <c r="B30" s="34"/>
      <c r="C30" s="37"/>
      <c r="D30" s="37"/>
      <c r="E30" s="37"/>
      <c r="F30" s="37"/>
      <c r="G30" s="37"/>
      <c r="H30" s="37"/>
      <c r="I30" s="37"/>
      <c r="J30" s="37"/>
      <c r="K30" s="35"/>
    </row>
    <row r="31" spans="1:11" s="10" customFormat="1" ht="15" customHeight="1">
      <c r="A31" s="160" t="s">
        <v>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3"/>
    </row>
    <row r="32" spans="1:11" s="58" customFormat="1" ht="33" customHeight="1">
      <c r="A32" s="71">
        <v>16</v>
      </c>
      <c r="B32" s="64" t="s">
        <v>25</v>
      </c>
      <c r="C32" s="26">
        <f>SUM(C33:C36)</f>
        <v>1681383.4</v>
      </c>
      <c r="D32" s="24">
        <f>SUM(D33:D36)</f>
        <v>273393.4</v>
      </c>
      <c r="E32" s="24">
        <f aca="true" t="shared" si="13" ref="E32:J32">SUM(E33:E36)</f>
        <v>215940</v>
      </c>
      <c r="F32" s="24">
        <f t="shared" si="13"/>
        <v>231210</v>
      </c>
      <c r="G32" s="24">
        <f t="shared" si="13"/>
        <v>240210</v>
      </c>
      <c r="H32" s="24">
        <f t="shared" si="13"/>
        <v>240210</v>
      </c>
      <c r="I32" s="24">
        <f t="shared" si="13"/>
        <v>240210</v>
      </c>
      <c r="J32" s="24">
        <f t="shared" si="13"/>
        <v>240210</v>
      </c>
      <c r="K32" s="57"/>
    </row>
    <row r="33" spans="1:11" s="11" customFormat="1" ht="15" customHeight="1">
      <c r="A33" s="70">
        <v>17</v>
      </c>
      <c r="B33" s="14" t="s">
        <v>18</v>
      </c>
      <c r="C33" s="25">
        <f>SUM(D33:J33)</f>
        <v>718935.4</v>
      </c>
      <c r="D33" s="23">
        <f aca="true" t="shared" si="14" ref="D33:J33">SUM(D40+D54+D61)</f>
        <v>109135.40000000001</v>
      </c>
      <c r="E33" s="23">
        <f t="shared" si="14"/>
        <v>90000</v>
      </c>
      <c r="F33" s="23">
        <f t="shared" si="14"/>
        <v>96760</v>
      </c>
      <c r="G33" s="23">
        <f t="shared" si="14"/>
        <v>105760</v>
      </c>
      <c r="H33" s="23">
        <f t="shared" si="14"/>
        <v>105760</v>
      </c>
      <c r="I33" s="23">
        <f t="shared" si="14"/>
        <v>105760</v>
      </c>
      <c r="J33" s="23">
        <f t="shared" si="14"/>
        <v>105760</v>
      </c>
      <c r="K33" s="12"/>
    </row>
    <row r="34" spans="1:11" s="11" customFormat="1" ht="15" customHeight="1">
      <c r="A34" s="70">
        <v>18</v>
      </c>
      <c r="B34" s="14" t="s">
        <v>19</v>
      </c>
      <c r="C34" s="25">
        <f>SUM(D34:J34)</f>
        <v>0</v>
      </c>
      <c r="D34" s="23"/>
      <c r="E34" s="23"/>
      <c r="F34" s="23"/>
      <c r="G34" s="23"/>
      <c r="H34" s="23"/>
      <c r="I34" s="23"/>
      <c r="J34" s="23"/>
      <c r="K34" s="12"/>
    </row>
    <row r="35" spans="1:11" s="11" customFormat="1" ht="15" customHeight="1">
      <c r="A35" s="70">
        <v>19</v>
      </c>
      <c r="B35" s="14" t="s">
        <v>20</v>
      </c>
      <c r="C35" s="25">
        <f>SUM(D35:J35)</f>
        <v>745448</v>
      </c>
      <c r="D35" s="23">
        <f>SUM(D42+D63)</f>
        <v>133258</v>
      </c>
      <c r="E35" s="23">
        <f aca="true" t="shared" si="15" ref="E35:J35">SUM(E42+E63)</f>
        <v>94940</v>
      </c>
      <c r="F35" s="23">
        <f t="shared" si="15"/>
        <v>103450</v>
      </c>
      <c r="G35" s="23">
        <f t="shared" si="15"/>
        <v>103450</v>
      </c>
      <c r="H35" s="23">
        <f t="shared" si="15"/>
        <v>103450</v>
      </c>
      <c r="I35" s="23">
        <f t="shared" si="15"/>
        <v>103450</v>
      </c>
      <c r="J35" s="23">
        <f t="shared" si="15"/>
        <v>103450</v>
      </c>
      <c r="K35" s="12"/>
    </row>
    <row r="36" spans="1:11" s="11" customFormat="1" ht="15" customHeight="1">
      <c r="A36" s="70">
        <v>20</v>
      </c>
      <c r="B36" s="14" t="s">
        <v>21</v>
      </c>
      <c r="C36" s="25">
        <f>SUM(D36:J36)</f>
        <v>217000</v>
      </c>
      <c r="D36" s="23">
        <f>SUM(D64)</f>
        <v>31000</v>
      </c>
      <c r="E36" s="23">
        <f aca="true" t="shared" si="16" ref="E36:J36">SUM(E64)</f>
        <v>31000</v>
      </c>
      <c r="F36" s="23">
        <f t="shared" si="16"/>
        <v>31000</v>
      </c>
      <c r="G36" s="23">
        <f t="shared" si="16"/>
        <v>31000</v>
      </c>
      <c r="H36" s="23">
        <f t="shared" si="16"/>
        <v>31000</v>
      </c>
      <c r="I36" s="23">
        <f t="shared" si="16"/>
        <v>31000</v>
      </c>
      <c r="J36" s="23">
        <f t="shared" si="16"/>
        <v>31000</v>
      </c>
      <c r="K36" s="12"/>
    </row>
    <row r="37" spans="1:11" s="11" customFormat="1" ht="15" customHeight="1">
      <c r="A37" s="67"/>
      <c r="B37" s="8"/>
      <c r="C37" s="23"/>
      <c r="D37" s="23"/>
      <c r="E37" s="23"/>
      <c r="F37" s="23"/>
      <c r="G37" s="23"/>
      <c r="H37" s="23"/>
      <c r="I37" s="23"/>
      <c r="J37" s="23"/>
      <c r="K37" s="12"/>
    </row>
    <row r="38" spans="1:11" s="11" customFormat="1" ht="15" customHeight="1">
      <c r="A38" s="156" t="s">
        <v>22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9"/>
    </row>
    <row r="39" spans="1:11" s="58" customFormat="1" ht="31.5" customHeight="1">
      <c r="A39" s="71">
        <v>21</v>
      </c>
      <c r="B39" s="64" t="s">
        <v>24</v>
      </c>
      <c r="C39" s="26">
        <f>SUM(D39:J39)</f>
        <v>50099.1</v>
      </c>
      <c r="D39" s="24">
        <f>SUM(D40:D43)</f>
        <v>50099.1</v>
      </c>
      <c r="E39" s="24">
        <f aca="true" t="shared" si="17" ref="E39:J39">SUM(E40:E43)</f>
        <v>0</v>
      </c>
      <c r="F39" s="24">
        <f t="shared" si="17"/>
        <v>0</v>
      </c>
      <c r="G39" s="24">
        <f t="shared" si="17"/>
        <v>0</v>
      </c>
      <c r="H39" s="24">
        <f t="shared" si="17"/>
        <v>0</v>
      </c>
      <c r="I39" s="24">
        <f t="shared" si="17"/>
        <v>0</v>
      </c>
      <c r="J39" s="24">
        <f t="shared" si="17"/>
        <v>0</v>
      </c>
      <c r="K39" s="59"/>
    </row>
    <row r="40" spans="1:11" s="11" customFormat="1" ht="15" customHeight="1">
      <c r="A40" s="70">
        <v>22</v>
      </c>
      <c r="B40" s="14" t="s">
        <v>18</v>
      </c>
      <c r="C40" s="25">
        <f>SUM(D40:J40)</f>
        <v>4018.1</v>
      </c>
      <c r="D40" s="23">
        <f>SUM(D47+D54)</f>
        <v>4018.1</v>
      </c>
      <c r="E40" s="23">
        <f aca="true" t="shared" si="18" ref="E40:J40">SUM(E47+E54)</f>
        <v>0</v>
      </c>
      <c r="F40" s="23">
        <f t="shared" si="18"/>
        <v>0</v>
      </c>
      <c r="G40" s="23">
        <f t="shared" si="18"/>
        <v>0</v>
      </c>
      <c r="H40" s="23">
        <f t="shared" si="18"/>
        <v>0</v>
      </c>
      <c r="I40" s="23">
        <f t="shared" si="18"/>
        <v>0</v>
      </c>
      <c r="J40" s="23">
        <f t="shared" si="18"/>
        <v>0</v>
      </c>
      <c r="K40" s="12"/>
    </row>
    <row r="41" spans="1:11" s="11" customFormat="1" ht="15" customHeight="1">
      <c r="A41" s="70">
        <v>23</v>
      </c>
      <c r="B41" s="14" t="s">
        <v>19</v>
      </c>
      <c r="C41" s="25">
        <f>SUM(D41:J41)</f>
        <v>0</v>
      </c>
      <c r="D41" s="23"/>
      <c r="E41" s="23"/>
      <c r="F41" s="23"/>
      <c r="G41" s="23"/>
      <c r="H41" s="23"/>
      <c r="I41" s="23"/>
      <c r="J41" s="23"/>
      <c r="K41" s="12"/>
    </row>
    <row r="42" spans="1:11" s="11" customFormat="1" ht="15" customHeight="1">
      <c r="A42" s="70">
        <v>24</v>
      </c>
      <c r="B42" s="14" t="s">
        <v>20</v>
      </c>
      <c r="C42" s="25">
        <f>SUM(D42:J42)</f>
        <v>46081</v>
      </c>
      <c r="D42" s="23">
        <f aca="true" t="shared" si="19" ref="D42:J42">SUM(D49)</f>
        <v>46081</v>
      </c>
      <c r="E42" s="23">
        <f t="shared" si="19"/>
        <v>0</v>
      </c>
      <c r="F42" s="23">
        <f t="shared" si="19"/>
        <v>0</v>
      </c>
      <c r="G42" s="23">
        <f t="shared" si="19"/>
        <v>0</v>
      </c>
      <c r="H42" s="23">
        <f t="shared" si="19"/>
        <v>0</v>
      </c>
      <c r="I42" s="23">
        <f t="shared" si="19"/>
        <v>0</v>
      </c>
      <c r="J42" s="23">
        <f t="shared" si="19"/>
        <v>0</v>
      </c>
      <c r="K42" s="12"/>
    </row>
    <row r="43" spans="1:11" s="11" customFormat="1" ht="15" customHeight="1">
      <c r="A43" s="70">
        <v>25</v>
      </c>
      <c r="B43" s="14" t="s">
        <v>21</v>
      </c>
      <c r="C43" s="25">
        <f>SUM(D43:J43)</f>
        <v>0</v>
      </c>
      <c r="D43" s="23"/>
      <c r="E43" s="23"/>
      <c r="F43" s="23"/>
      <c r="G43" s="23"/>
      <c r="H43" s="23"/>
      <c r="I43" s="23"/>
      <c r="J43" s="23"/>
      <c r="K43" s="12"/>
    </row>
    <row r="44" spans="1:11" s="11" customFormat="1" ht="15" customHeight="1">
      <c r="A44" s="67"/>
      <c r="B44" s="8"/>
      <c r="C44" s="23"/>
      <c r="D44" s="23"/>
      <c r="E44" s="23"/>
      <c r="F44" s="23"/>
      <c r="G44" s="23"/>
      <c r="H44" s="23"/>
      <c r="I44" s="23"/>
      <c r="J44" s="23"/>
      <c r="K44" s="12"/>
    </row>
    <row r="45" spans="1:11" s="11" customFormat="1" ht="15" customHeight="1">
      <c r="A45" s="164" t="s">
        <v>23</v>
      </c>
      <c r="B45" s="165"/>
      <c r="C45" s="166"/>
      <c r="D45" s="166"/>
      <c r="E45" s="166"/>
      <c r="F45" s="166"/>
      <c r="G45" s="166"/>
      <c r="H45" s="166"/>
      <c r="I45" s="166"/>
      <c r="J45" s="166"/>
      <c r="K45" s="167"/>
    </row>
    <row r="46" spans="1:11" s="58" customFormat="1" ht="47.25" customHeight="1">
      <c r="A46" s="71">
        <v>26</v>
      </c>
      <c r="B46" s="64" t="s">
        <v>133</v>
      </c>
      <c r="C46" s="26">
        <f>SUM(C47:C50)</f>
        <v>50099.1</v>
      </c>
      <c r="D46" s="24">
        <f>SUM(D47:D50)</f>
        <v>50099.1</v>
      </c>
      <c r="E46" s="24">
        <f aca="true" t="shared" si="20" ref="E46:J46">SUM(E47:E50)</f>
        <v>0</v>
      </c>
      <c r="F46" s="24">
        <f t="shared" si="20"/>
        <v>0</v>
      </c>
      <c r="G46" s="24">
        <f t="shared" si="20"/>
        <v>0</v>
      </c>
      <c r="H46" s="24">
        <f t="shared" si="20"/>
        <v>0</v>
      </c>
      <c r="I46" s="24">
        <f t="shared" si="20"/>
        <v>0</v>
      </c>
      <c r="J46" s="24">
        <f t="shared" si="20"/>
        <v>0</v>
      </c>
      <c r="K46" s="21" t="s">
        <v>92</v>
      </c>
    </row>
    <row r="47" spans="1:11" s="11" customFormat="1" ht="15" customHeight="1">
      <c r="A47" s="70">
        <v>27</v>
      </c>
      <c r="B47" s="14" t="s">
        <v>18</v>
      </c>
      <c r="C47" s="25">
        <f>SUM(D47:J47)</f>
        <v>4018.1</v>
      </c>
      <c r="D47" s="82">
        <f>3244-226.1+0.2+1000</f>
        <v>4018.1</v>
      </c>
      <c r="E47" s="23"/>
      <c r="F47" s="23"/>
      <c r="G47" s="23"/>
      <c r="H47" s="23"/>
      <c r="I47" s="23"/>
      <c r="J47" s="23"/>
      <c r="K47" s="12"/>
    </row>
    <row r="48" spans="1:11" s="11" customFormat="1" ht="15" customHeight="1">
      <c r="A48" s="70">
        <v>28</v>
      </c>
      <c r="B48" s="14" t="s">
        <v>19</v>
      </c>
      <c r="C48" s="25">
        <f>SUM(D48:J48)</f>
        <v>0</v>
      </c>
      <c r="D48" s="82"/>
      <c r="E48" s="23"/>
      <c r="F48" s="23"/>
      <c r="G48" s="23"/>
      <c r="H48" s="23"/>
      <c r="I48" s="23"/>
      <c r="J48" s="23"/>
      <c r="K48" s="12"/>
    </row>
    <row r="49" spans="1:11" s="11" customFormat="1" ht="15" customHeight="1">
      <c r="A49" s="70">
        <v>29</v>
      </c>
      <c r="B49" s="14" t="s">
        <v>20</v>
      </c>
      <c r="C49" s="25">
        <f>SUM(D49:J49)</f>
        <v>46081</v>
      </c>
      <c r="D49" s="82">
        <f>19406+18000+8675</f>
        <v>46081</v>
      </c>
      <c r="E49" s="23"/>
      <c r="F49" s="23"/>
      <c r="G49" s="23"/>
      <c r="H49" s="23"/>
      <c r="I49" s="23"/>
      <c r="J49" s="23"/>
      <c r="K49" s="12"/>
    </row>
    <row r="50" spans="1:11" s="11" customFormat="1" ht="15" customHeight="1">
      <c r="A50" s="70">
        <v>30</v>
      </c>
      <c r="B50" s="14" t="s">
        <v>21</v>
      </c>
      <c r="C50" s="25">
        <f>SUM(D50:J50)</f>
        <v>0</v>
      </c>
      <c r="D50" s="23"/>
      <c r="E50" s="23"/>
      <c r="F50" s="23"/>
      <c r="G50" s="23"/>
      <c r="H50" s="23"/>
      <c r="I50" s="23"/>
      <c r="J50" s="23"/>
      <c r="K50" s="12"/>
    </row>
    <row r="51" spans="1:11" s="11" customFormat="1" ht="15" customHeight="1">
      <c r="A51" s="67"/>
      <c r="B51" s="8"/>
      <c r="C51" s="23"/>
      <c r="D51" s="23"/>
      <c r="E51" s="23"/>
      <c r="F51" s="23"/>
      <c r="G51" s="23"/>
      <c r="H51" s="23"/>
      <c r="I51" s="23"/>
      <c r="J51" s="23"/>
      <c r="K51" s="12"/>
    </row>
    <row r="52" spans="1:11" s="11" customFormat="1" ht="15" customHeight="1">
      <c r="A52" s="164" t="s">
        <v>35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9"/>
    </row>
    <row r="53" spans="1:11" s="62" customFormat="1" ht="31.5">
      <c r="A53" s="73">
        <v>31</v>
      </c>
      <c r="B53" s="74" t="s">
        <v>100</v>
      </c>
      <c r="C53" s="60">
        <f>SUM(D53:J53)</f>
        <v>0</v>
      </c>
      <c r="D53" s="53">
        <f aca="true" t="shared" si="21" ref="D53:J53">SUM(D55:D57)</f>
        <v>0</v>
      </c>
      <c r="E53" s="53">
        <f t="shared" si="21"/>
        <v>0</v>
      </c>
      <c r="F53" s="53">
        <f t="shared" si="21"/>
        <v>0</v>
      </c>
      <c r="G53" s="53">
        <f t="shared" si="21"/>
        <v>0</v>
      </c>
      <c r="H53" s="53">
        <f t="shared" si="21"/>
        <v>0</v>
      </c>
      <c r="I53" s="53">
        <f t="shared" si="21"/>
        <v>0</v>
      </c>
      <c r="J53" s="53">
        <f t="shared" si="21"/>
        <v>0</v>
      </c>
      <c r="K53" s="61"/>
    </row>
    <row r="54" spans="1:11" s="22" customFormat="1" ht="15" customHeight="1">
      <c r="A54" s="136">
        <v>32</v>
      </c>
      <c r="B54" s="14" t="s">
        <v>18</v>
      </c>
      <c r="C54" s="41">
        <f>SUM(C55:C57)</f>
        <v>0</v>
      </c>
      <c r="D54" s="42"/>
      <c r="E54" s="42"/>
      <c r="F54" s="42"/>
      <c r="G54" s="42"/>
      <c r="H54" s="42"/>
      <c r="I54" s="42"/>
      <c r="J54" s="42"/>
      <c r="K54" s="39"/>
    </row>
    <row r="55" spans="1:11" s="47" customFormat="1" ht="15" customHeight="1">
      <c r="A55" s="137">
        <v>33</v>
      </c>
      <c r="B55" s="14" t="s">
        <v>19</v>
      </c>
      <c r="C55" s="51">
        <f>SUM(D55:J55)</f>
        <v>0</v>
      </c>
      <c r="D55" s="52"/>
      <c r="E55" s="45"/>
      <c r="F55" s="45"/>
      <c r="G55" s="45"/>
      <c r="H55" s="45"/>
      <c r="I55" s="45"/>
      <c r="J55" s="45"/>
      <c r="K55" s="46"/>
    </row>
    <row r="56" spans="1:11" s="22" customFormat="1" ht="15" customHeight="1">
      <c r="A56" s="136">
        <v>34</v>
      </c>
      <c r="B56" s="14" t="s">
        <v>20</v>
      </c>
      <c r="C56" s="41">
        <f>SUM(D56:J56)</f>
        <v>0</v>
      </c>
      <c r="D56" s="42"/>
      <c r="E56" s="42"/>
      <c r="F56" s="42"/>
      <c r="G56" s="42"/>
      <c r="H56" s="42"/>
      <c r="I56" s="42"/>
      <c r="J56" s="42"/>
      <c r="K56" s="39"/>
    </row>
    <row r="57" spans="1:11" s="22" customFormat="1" ht="15" customHeight="1">
      <c r="A57" s="136">
        <v>35</v>
      </c>
      <c r="B57" s="14" t="s">
        <v>21</v>
      </c>
      <c r="C57" s="41">
        <f>SUM(D57:J57)</f>
        <v>0</v>
      </c>
      <c r="D57" s="42"/>
      <c r="E57" s="42"/>
      <c r="F57" s="42"/>
      <c r="G57" s="42"/>
      <c r="H57" s="42"/>
      <c r="I57" s="42"/>
      <c r="J57" s="42"/>
      <c r="K57" s="39"/>
    </row>
    <row r="58" spans="1:11" s="11" customFormat="1" ht="15" customHeight="1">
      <c r="A58" s="67"/>
      <c r="B58" s="8"/>
      <c r="C58" s="23"/>
      <c r="D58" s="23"/>
      <c r="E58" s="23"/>
      <c r="F58" s="23"/>
      <c r="G58" s="23"/>
      <c r="H58" s="23"/>
      <c r="I58" s="23"/>
      <c r="J58" s="23"/>
      <c r="K58" s="12"/>
    </row>
    <row r="59" spans="1:11" s="11" customFormat="1" ht="15" customHeight="1">
      <c r="A59" s="156" t="s">
        <v>26</v>
      </c>
      <c r="B59" s="157"/>
      <c r="C59" s="158"/>
      <c r="D59" s="158"/>
      <c r="E59" s="158"/>
      <c r="F59" s="158"/>
      <c r="G59" s="158"/>
      <c r="H59" s="158"/>
      <c r="I59" s="158"/>
      <c r="J59" s="158"/>
      <c r="K59" s="159"/>
    </row>
    <row r="60" spans="1:11" s="58" customFormat="1" ht="21.75" customHeight="1">
      <c r="A60" s="71">
        <v>36</v>
      </c>
      <c r="B60" s="64" t="s">
        <v>27</v>
      </c>
      <c r="C60" s="26">
        <f>SUM(C61:C64)</f>
        <v>1631284.3</v>
      </c>
      <c r="D60" s="26">
        <f>SUM(D61:D64)</f>
        <v>223294.3</v>
      </c>
      <c r="E60" s="26">
        <f aca="true" t="shared" si="22" ref="E60:J60">SUM(E61:E64)</f>
        <v>215940</v>
      </c>
      <c r="F60" s="26">
        <f t="shared" si="22"/>
        <v>231210</v>
      </c>
      <c r="G60" s="26">
        <f t="shared" si="22"/>
        <v>240210</v>
      </c>
      <c r="H60" s="26">
        <f t="shared" si="22"/>
        <v>240210</v>
      </c>
      <c r="I60" s="26">
        <f t="shared" si="22"/>
        <v>240210</v>
      </c>
      <c r="J60" s="26">
        <f t="shared" si="22"/>
        <v>240210</v>
      </c>
      <c r="K60" s="57"/>
    </row>
    <row r="61" spans="1:11" s="11" customFormat="1" ht="15" customHeight="1">
      <c r="A61" s="70">
        <v>37</v>
      </c>
      <c r="B61" s="14" t="s">
        <v>18</v>
      </c>
      <c r="C61" s="31">
        <f>SUM(D61:J61)</f>
        <v>714917.3</v>
      </c>
      <c r="D61" s="32">
        <f>SUM(D67+D78+D94)</f>
        <v>105117.3</v>
      </c>
      <c r="E61" s="32">
        <f aca="true" t="shared" si="23" ref="E61:J61">SUM(E67+E78+E94)</f>
        <v>90000</v>
      </c>
      <c r="F61" s="32">
        <f t="shared" si="23"/>
        <v>96760</v>
      </c>
      <c r="G61" s="32">
        <f t="shared" si="23"/>
        <v>105760</v>
      </c>
      <c r="H61" s="32">
        <f t="shared" si="23"/>
        <v>105760</v>
      </c>
      <c r="I61" s="32">
        <f t="shared" si="23"/>
        <v>105760</v>
      </c>
      <c r="J61" s="32">
        <f t="shared" si="23"/>
        <v>105760</v>
      </c>
      <c r="K61" s="12"/>
    </row>
    <row r="62" spans="1:11" s="11" customFormat="1" ht="15" customHeight="1">
      <c r="A62" s="70">
        <v>38</v>
      </c>
      <c r="B62" s="14" t="s">
        <v>19</v>
      </c>
      <c r="C62" s="31">
        <f>SUM(D62:J62)</f>
        <v>0</v>
      </c>
      <c r="D62" s="32"/>
      <c r="E62" s="32"/>
      <c r="F62" s="32"/>
      <c r="G62" s="32"/>
      <c r="H62" s="32"/>
      <c r="I62" s="32"/>
      <c r="J62" s="32"/>
      <c r="K62" s="12"/>
    </row>
    <row r="63" spans="1:11" s="11" customFormat="1" ht="15" customHeight="1">
      <c r="A63" s="70">
        <v>39</v>
      </c>
      <c r="B63" s="14" t="s">
        <v>20</v>
      </c>
      <c r="C63" s="31">
        <f>SUM(D63:J63)</f>
        <v>699367</v>
      </c>
      <c r="D63" s="32">
        <f>SUM(D91)</f>
        <v>87177</v>
      </c>
      <c r="E63" s="32">
        <f aca="true" t="shared" si="24" ref="E63:J63">SUM(E91)</f>
        <v>94940</v>
      </c>
      <c r="F63" s="32">
        <f t="shared" si="24"/>
        <v>103450</v>
      </c>
      <c r="G63" s="32">
        <f t="shared" si="24"/>
        <v>103450</v>
      </c>
      <c r="H63" s="32">
        <f t="shared" si="24"/>
        <v>103450</v>
      </c>
      <c r="I63" s="32">
        <f t="shared" si="24"/>
        <v>103450</v>
      </c>
      <c r="J63" s="32">
        <f t="shared" si="24"/>
        <v>103450</v>
      </c>
      <c r="K63" s="12"/>
    </row>
    <row r="64" spans="1:11" s="11" customFormat="1" ht="15" customHeight="1">
      <c r="A64" s="70">
        <v>40</v>
      </c>
      <c r="B64" s="17" t="s">
        <v>21</v>
      </c>
      <c r="C64" s="31">
        <f>SUM(D64:J64)</f>
        <v>217000</v>
      </c>
      <c r="D64" s="32">
        <f>SUM(D95)</f>
        <v>31000</v>
      </c>
      <c r="E64" s="32">
        <f aca="true" t="shared" si="25" ref="E64:J64">SUM(E95)</f>
        <v>31000</v>
      </c>
      <c r="F64" s="32">
        <f t="shared" si="25"/>
        <v>31000</v>
      </c>
      <c r="G64" s="32">
        <f t="shared" si="25"/>
        <v>31000</v>
      </c>
      <c r="H64" s="32">
        <f t="shared" si="25"/>
        <v>31000</v>
      </c>
      <c r="I64" s="32">
        <f t="shared" si="25"/>
        <v>31000</v>
      </c>
      <c r="J64" s="32">
        <f t="shared" si="25"/>
        <v>31000</v>
      </c>
      <c r="K64" s="12"/>
    </row>
    <row r="65" spans="1:11" s="11" customFormat="1" ht="15" customHeight="1">
      <c r="A65" s="70"/>
      <c r="B65" s="17"/>
      <c r="C65" s="31"/>
      <c r="D65" s="32"/>
      <c r="E65" s="32"/>
      <c r="F65" s="32"/>
      <c r="G65" s="32"/>
      <c r="H65" s="32"/>
      <c r="I65" s="32"/>
      <c r="J65" s="32"/>
      <c r="K65" s="12"/>
    </row>
    <row r="66" spans="1:11" s="62" customFormat="1" ht="50.25" customHeight="1">
      <c r="A66" s="73">
        <v>41</v>
      </c>
      <c r="B66" s="74" t="s">
        <v>33</v>
      </c>
      <c r="C66" s="60">
        <f>SUM(C67)</f>
        <v>12689</v>
      </c>
      <c r="D66" s="53">
        <f aca="true" t="shared" si="26" ref="D66:I66">SUM(D68:D74)</f>
        <v>689</v>
      </c>
      <c r="E66" s="53">
        <f t="shared" si="26"/>
        <v>2000</v>
      </c>
      <c r="F66" s="53">
        <f t="shared" si="26"/>
        <v>2000</v>
      </c>
      <c r="G66" s="53">
        <f t="shared" si="26"/>
        <v>2000</v>
      </c>
      <c r="H66" s="53">
        <f t="shared" si="26"/>
        <v>2000</v>
      </c>
      <c r="I66" s="53">
        <f t="shared" si="26"/>
        <v>2000</v>
      </c>
      <c r="J66" s="53">
        <f>SUM(J69:J75)</f>
        <v>2000</v>
      </c>
      <c r="K66" s="39" t="s">
        <v>37</v>
      </c>
    </row>
    <row r="67" spans="1:11" s="22" customFormat="1" ht="15" customHeight="1">
      <c r="A67" s="136">
        <v>42</v>
      </c>
      <c r="B67" s="40" t="s">
        <v>18</v>
      </c>
      <c r="C67" s="41">
        <f>SUM(C69:C75)</f>
        <v>12689</v>
      </c>
      <c r="D67" s="42">
        <f>SUM(D69:D75)</f>
        <v>689</v>
      </c>
      <c r="E67" s="42">
        <f aca="true" t="shared" si="27" ref="E67:J67">SUM(E69:E75)</f>
        <v>2000</v>
      </c>
      <c r="F67" s="42">
        <f t="shared" si="27"/>
        <v>2000</v>
      </c>
      <c r="G67" s="42">
        <f t="shared" si="27"/>
        <v>2000</v>
      </c>
      <c r="H67" s="42">
        <f t="shared" si="27"/>
        <v>2000</v>
      </c>
      <c r="I67" s="42">
        <f t="shared" si="27"/>
        <v>2000</v>
      </c>
      <c r="J67" s="42">
        <f t="shared" si="27"/>
        <v>2000</v>
      </c>
      <c r="K67" s="39"/>
    </row>
    <row r="68" spans="1:11" s="47" customFormat="1" ht="15" customHeight="1">
      <c r="A68" s="136"/>
      <c r="B68" s="43" t="s">
        <v>30</v>
      </c>
      <c r="C68" s="44"/>
      <c r="D68" s="45"/>
      <c r="E68" s="45"/>
      <c r="F68" s="45"/>
      <c r="G68" s="45"/>
      <c r="H68" s="45"/>
      <c r="I68" s="45"/>
      <c r="J68" s="45"/>
      <c r="K68" s="46"/>
    </row>
    <row r="69" spans="1:11" s="47" customFormat="1" ht="15.75">
      <c r="A69" s="136">
        <v>43</v>
      </c>
      <c r="B69" s="48" t="s">
        <v>67</v>
      </c>
      <c r="C69" s="51">
        <f>SUM(D69:J69)</f>
        <v>689</v>
      </c>
      <c r="D69" s="52">
        <f>180+509</f>
        <v>689</v>
      </c>
      <c r="E69" s="45"/>
      <c r="F69" s="45"/>
      <c r="G69" s="45"/>
      <c r="H69" s="45"/>
      <c r="I69" s="45"/>
      <c r="J69" s="45"/>
      <c r="K69" s="46"/>
    </row>
    <row r="70" spans="1:11" s="22" customFormat="1" ht="15" customHeight="1">
      <c r="A70" s="136">
        <v>44</v>
      </c>
      <c r="B70" s="48" t="s">
        <v>68</v>
      </c>
      <c r="C70" s="41">
        <f aca="true" t="shared" si="28" ref="C70:C75">SUM(D70:J70)</f>
        <v>2000</v>
      </c>
      <c r="D70" s="42"/>
      <c r="E70" s="42">
        <v>2000</v>
      </c>
      <c r="F70" s="42"/>
      <c r="G70" s="42"/>
      <c r="H70" s="42"/>
      <c r="I70" s="42"/>
      <c r="J70" s="42"/>
      <c r="K70" s="39"/>
    </row>
    <row r="71" spans="1:11" s="22" customFormat="1" ht="15" customHeight="1">
      <c r="A71" s="136">
        <v>45</v>
      </c>
      <c r="B71" s="48" t="s">
        <v>69</v>
      </c>
      <c r="C71" s="41">
        <f t="shared" si="28"/>
        <v>2000</v>
      </c>
      <c r="D71" s="42"/>
      <c r="E71" s="42"/>
      <c r="F71" s="42">
        <v>2000</v>
      </c>
      <c r="G71" s="42"/>
      <c r="H71" s="42"/>
      <c r="I71" s="42"/>
      <c r="J71" s="42"/>
      <c r="K71" s="39"/>
    </row>
    <row r="72" spans="1:11" s="22" customFormat="1" ht="15" customHeight="1">
      <c r="A72" s="136">
        <v>46</v>
      </c>
      <c r="B72" s="48" t="s">
        <v>70</v>
      </c>
      <c r="C72" s="41">
        <f t="shared" si="28"/>
        <v>2000</v>
      </c>
      <c r="D72" s="42"/>
      <c r="E72" s="42"/>
      <c r="F72" s="42"/>
      <c r="G72" s="42">
        <v>2000</v>
      </c>
      <c r="H72" s="42"/>
      <c r="I72" s="42"/>
      <c r="J72" s="42"/>
      <c r="K72" s="39"/>
    </row>
    <row r="73" spans="1:11" s="22" customFormat="1" ht="15" customHeight="1">
      <c r="A73" s="136">
        <v>47</v>
      </c>
      <c r="B73" s="48" t="s">
        <v>71</v>
      </c>
      <c r="C73" s="41">
        <f t="shared" si="28"/>
        <v>2000</v>
      </c>
      <c r="D73" s="42"/>
      <c r="E73" s="42"/>
      <c r="F73" s="42"/>
      <c r="G73" s="42"/>
      <c r="H73" s="42">
        <v>2000</v>
      </c>
      <c r="I73" s="42"/>
      <c r="J73" s="42"/>
      <c r="K73" s="39"/>
    </row>
    <row r="74" spans="1:11" s="22" customFormat="1" ht="15" customHeight="1">
      <c r="A74" s="136">
        <v>48</v>
      </c>
      <c r="B74" s="48" t="s">
        <v>72</v>
      </c>
      <c r="C74" s="41">
        <f t="shared" si="28"/>
        <v>2000</v>
      </c>
      <c r="D74" s="42"/>
      <c r="E74" s="42"/>
      <c r="F74" s="42"/>
      <c r="G74" s="42"/>
      <c r="H74" s="42"/>
      <c r="I74" s="42">
        <v>2000</v>
      </c>
      <c r="J74" s="42"/>
      <c r="K74" s="39"/>
    </row>
    <row r="75" spans="1:11" s="22" customFormat="1" ht="15" customHeight="1">
      <c r="A75" s="136">
        <v>49</v>
      </c>
      <c r="B75" s="48" t="s">
        <v>73</v>
      </c>
      <c r="C75" s="41">
        <f t="shared" si="28"/>
        <v>2000</v>
      </c>
      <c r="D75" s="42"/>
      <c r="E75" s="42"/>
      <c r="F75" s="42"/>
      <c r="G75" s="42"/>
      <c r="H75" s="42"/>
      <c r="I75" s="42"/>
      <c r="J75" s="42">
        <v>2000</v>
      </c>
      <c r="K75" s="39"/>
    </row>
    <row r="76" spans="1:11" s="11" customFormat="1" ht="15" customHeight="1">
      <c r="A76" s="67"/>
      <c r="B76" s="8"/>
      <c r="C76" s="23"/>
      <c r="D76" s="23"/>
      <c r="E76" s="23"/>
      <c r="F76" s="23"/>
      <c r="G76" s="23"/>
      <c r="H76" s="23"/>
      <c r="I76" s="23"/>
      <c r="J76" s="23"/>
      <c r="K76" s="12"/>
    </row>
    <row r="77" spans="1:11" s="58" customFormat="1" ht="96" customHeight="1">
      <c r="A77" s="71">
        <v>50</v>
      </c>
      <c r="B77" s="64" t="s">
        <v>101</v>
      </c>
      <c r="C77" s="26">
        <f>SUM(C78)</f>
        <v>13144</v>
      </c>
      <c r="D77" s="24">
        <f>SUM(D78)</f>
        <v>144</v>
      </c>
      <c r="E77" s="24">
        <f aca="true" t="shared" si="29" ref="E77:J77">SUM(E79:E87)</f>
        <v>2000</v>
      </c>
      <c r="F77" s="24">
        <f t="shared" si="29"/>
        <v>3000</v>
      </c>
      <c r="G77" s="24">
        <f t="shared" si="29"/>
        <v>2000</v>
      </c>
      <c r="H77" s="24">
        <f>SUM(H80:H88)</f>
        <v>2000</v>
      </c>
      <c r="I77" s="24">
        <f t="shared" si="29"/>
        <v>2000</v>
      </c>
      <c r="J77" s="24">
        <f t="shared" si="29"/>
        <v>2000</v>
      </c>
      <c r="K77" s="12" t="s">
        <v>38</v>
      </c>
    </row>
    <row r="78" spans="1:11" s="11" customFormat="1" ht="15" customHeight="1">
      <c r="A78" s="70">
        <v>51</v>
      </c>
      <c r="B78" s="14" t="s">
        <v>18</v>
      </c>
      <c r="C78" s="25">
        <f>SUM(C80:C88)</f>
        <v>13144</v>
      </c>
      <c r="D78" s="23">
        <f>SUM(D80:D88)</f>
        <v>144</v>
      </c>
      <c r="E78" s="23">
        <f aca="true" t="shared" si="30" ref="E78:J78">SUM(E80:E88)</f>
        <v>2000</v>
      </c>
      <c r="F78" s="23">
        <f t="shared" si="30"/>
        <v>3000</v>
      </c>
      <c r="G78" s="23">
        <f t="shared" si="30"/>
        <v>2000</v>
      </c>
      <c r="H78" s="23">
        <f t="shared" si="30"/>
        <v>2000</v>
      </c>
      <c r="I78" s="23">
        <f t="shared" si="30"/>
        <v>2000</v>
      </c>
      <c r="J78" s="23">
        <f t="shared" si="30"/>
        <v>2000</v>
      </c>
      <c r="K78" s="12"/>
    </row>
    <row r="79" spans="1:11" s="19" customFormat="1" ht="15" customHeight="1">
      <c r="A79" s="69"/>
      <c r="B79" s="20" t="s">
        <v>31</v>
      </c>
      <c r="C79" s="27"/>
      <c r="D79" s="30"/>
      <c r="E79" s="30"/>
      <c r="F79" s="30"/>
      <c r="G79" s="30"/>
      <c r="H79" s="30"/>
      <c r="I79" s="30"/>
      <c r="J79" s="30"/>
      <c r="K79" s="21"/>
    </row>
    <row r="80" spans="1:11" s="11" customFormat="1" ht="15.75">
      <c r="A80" s="70">
        <v>52</v>
      </c>
      <c r="B80" s="14" t="s">
        <v>74</v>
      </c>
      <c r="C80" s="28">
        <f>SUM(D80:J80)</f>
        <v>0</v>
      </c>
      <c r="D80" s="29">
        <f>1500-300-1200</f>
        <v>0</v>
      </c>
      <c r="E80" s="29">
        <v>0</v>
      </c>
      <c r="F80" s="29"/>
      <c r="G80" s="29"/>
      <c r="H80" s="29"/>
      <c r="I80" s="29"/>
      <c r="J80" s="29"/>
      <c r="K80" s="12"/>
    </row>
    <row r="81" spans="1:11" s="11" customFormat="1" ht="15.75">
      <c r="A81" s="70">
        <v>53</v>
      </c>
      <c r="B81" s="14" t="s">
        <v>75</v>
      </c>
      <c r="C81" s="28">
        <f>SUM(D81:J81)</f>
        <v>144</v>
      </c>
      <c r="D81" s="29">
        <v>144</v>
      </c>
      <c r="E81" s="29"/>
      <c r="F81" s="29"/>
      <c r="G81" s="29"/>
      <c r="H81" s="29"/>
      <c r="I81" s="29"/>
      <c r="J81" s="29"/>
      <c r="K81" s="12"/>
    </row>
    <row r="82" spans="1:11" s="11" customFormat="1" ht="15" customHeight="1">
      <c r="A82" s="70">
        <v>54</v>
      </c>
      <c r="B82" s="14" t="s">
        <v>76</v>
      </c>
      <c r="C82" s="28">
        <f aca="true" t="shared" si="31" ref="C82:C88">SUM(D82:J82)</f>
        <v>2000</v>
      </c>
      <c r="D82" s="29"/>
      <c r="E82" s="29">
        <v>2000</v>
      </c>
      <c r="F82" s="29"/>
      <c r="G82" s="29"/>
      <c r="H82" s="29"/>
      <c r="I82" s="29"/>
      <c r="J82" s="29"/>
      <c r="K82" s="12"/>
    </row>
    <row r="83" spans="1:11" s="11" customFormat="1" ht="15" customHeight="1">
      <c r="A83" s="70">
        <v>55</v>
      </c>
      <c r="B83" s="16" t="s">
        <v>77</v>
      </c>
      <c r="C83" s="28">
        <f t="shared" si="31"/>
        <v>1000</v>
      </c>
      <c r="D83" s="29"/>
      <c r="E83" s="29"/>
      <c r="F83" s="29">
        <v>1000</v>
      </c>
      <c r="G83" s="29"/>
      <c r="H83" s="29"/>
      <c r="I83" s="29"/>
      <c r="J83" s="29"/>
      <c r="K83" s="12"/>
    </row>
    <row r="84" spans="1:11" s="11" customFormat="1" ht="15" customHeight="1">
      <c r="A84" s="70">
        <v>56</v>
      </c>
      <c r="B84" s="14" t="s">
        <v>78</v>
      </c>
      <c r="C84" s="28">
        <f t="shared" si="31"/>
        <v>2000</v>
      </c>
      <c r="D84" s="29"/>
      <c r="E84" s="29"/>
      <c r="F84" s="29">
        <v>2000</v>
      </c>
      <c r="G84" s="29"/>
      <c r="H84" s="29"/>
      <c r="I84" s="29"/>
      <c r="J84" s="29"/>
      <c r="K84" s="12"/>
    </row>
    <row r="85" spans="1:11" s="11" customFormat="1" ht="15" customHeight="1">
      <c r="A85" s="70">
        <v>57</v>
      </c>
      <c r="B85" s="14" t="s">
        <v>79</v>
      </c>
      <c r="C85" s="28">
        <f t="shared" si="31"/>
        <v>2000</v>
      </c>
      <c r="D85" s="29"/>
      <c r="E85" s="29"/>
      <c r="F85" s="29"/>
      <c r="G85" s="29">
        <v>2000</v>
      </c>
      <c r="H85" s="29"/>
      <c r="I85" s="29"/>
      <c r="J85" s="29"/>
      <c r="K85" s="12"/>
    </row>
    <row r="86" spans="1:11" s="11" customFormat="1" ht="15" customHeight="1">
      <c r="A86" s="70">
        <v>58</v>
      </c>
      <c r="B86" s="14" t="s">
        <v>82</v>
      </c>
      <c r="C86" s="28">
        <f t="shared" si="31"/>
        <v>2000</v>
      </c>
      <c r="D86" s="29"/>
      <c r="E86" s="29"/>
      <c r="F86" s="29"/>
      <c r="G86" s="29"/>
      <c r="H86" s="29"/>
      <c r="I86" s="29">
        <v>2000</v>
      </c>
      <c r="J86" s="29"/>
      <c r="K86" s="12"/>
    </row>
    <row r="87" spans="1:11" s="11" customFormat="1" ht="15" customHeight="1">
      <c r="A87" s="70">
        <v>59</v>
      </c>
      <c r="B87" s="14" t="s">
        <v>80</v>
      </c>
      <c r="C87" s="28">
        <f t="shared" si="31"/>
        <v>2000</v>
      </c>
      <c r="D87" s="29"/>
      <c r="E87" s="29"/>
      <c r="F87" s="29"/>
      <c r="G87" s="29"/>
      <c r="H87" s="29"/>
      <c r="I87" s="29"/>
      <c r="J87" s="29">
        <v>2000</v>
      </c>
      <c r="K87" s="12"/>
    </row>
    <row r="88" spans="1:11" s="11" customFormat="1" ht="15" customHeight="1">
      <c r="A88" s="70">
        <v>60</v>
      </c>
      <c r="B88" s="14" t="s">
        <v>81</v>
      </c>
      <c r="C88" s="28">
        <f t="shared" si="31"/>
        <v>2000</v>
      </c>
      <c r="D88" s="29"/>
      <c r="E88" s="29"/>
      <c r="F88" s="29"/>
      <c r="G88" s="29"/>
      <c r="H88" s="29">
        <v>2000</v>
      </c>
      <c r="I88" s="29"/>
      <c r="J88" s="29"/>
      <c r="K88" s="12"/>
    </row>
    <row r="89" spans="1:11" s="11" customFormat="1" ht="15" customHeight="1">
      <c r="A89" s="70"/>
      <c r="B89" s="17"/>
      <c r="C89" s="31"/>
      <c r="D89" s="32"/>
      <c r="E89" s="32"/>
      <c r="F89" s="32"/>
      <c r="G89" s="32"/>
      <c r="H89" s="32"/>
      <c r="I89" s="32"/>
      <c r="J89" s="32"/>
      <c r="K89" s="12"/>
    </row>
    <row r="90" spans="1:11" s="58" customFormat="1" ht="81.75" customHeight="1">
      <c r="A90" s="71">
        <v>61</v>
      </c>
      <c r="B90" s="55" t="s">
        <v>108</v>
      </c>
      <c r="C90" s="24">
        <f>SUM(C91)</f>
        <v>699367</v>
      </c>
      <c r="D90" s="24">
        <f>SUM(D91)</f>
        <v>87177</v>
      </c>
      <c r="E90" s="24">
        <f aca="true" t="shared" si="32" ref="E90:J90">SUM(E91)</f>
        <v>94940</v>
      </c>
      <c r="F90" s="24">
        <f t="shared" si="32"/>
        <v>103450</v>
      </c>
      <c r="G90" s="24">
        <f t="shared" si="32"/>
        <v>103450</v>
      </c>
      <c r="H90" s="24">
        <f t="shared" si="32"/>
        <v>103450</v>
      </c>
      <c r="I90" s="24">
        <f t="shared" si="32"/>
        <v>103450</v>
      </c>
      <c r="J90" s="24">
        <f t="shared" si="32"/>
        <v>103450</v>
      </c>
      <c r="K90" s="12" t="s">
        <v>39</v>
      </c>
    </row>
    <row r="91" spans="1:11" s="11" customFormat="1" ht="15" customHeight="1">
      <c r="A91" s="70">
        <v>62</v>
      </c>
      <c r="B91" s="14" t="s">
        <v>20</v>
      </c>
      <c r="C91" s="31">
        <f>SUM(D91:J91)</f>
        <v>699367</v>
      </c>
      <c r="D91" s="52">
        <v>87177</v>
      </c>
      <c r="E91" s="52">
        <v>94940</v>
      </c>
      <c r="F91" s="52">
        <v>103450</v>
      </c>
      <c r="G91" s="52">
        <v>103450</v>
      </c>
      <c r="H91" s="52">
        <v>103450</v>
      </c>
      <c r="I91" s="52">
        <v>103450</v>
      </c>
      <c r="J91" s="52">
        <v>103450</v>
      </c>
      <c r="K91" s="12"/>
    </row>
    <row r="92" spans="1:11" s="11" customFormat="1" ht="15" customHeight="1">
      <c r="A92" s="70"/>
      <c r="B92" s="14"/>
      <c r="C92" s="31"/>
      <c r="D92" s="52"/>
      <c r="E92" s="52"/>
      <c r="F92" s="52"/>
      <c r="G92" s="52"/>
      <c r="H92" s="52"/>
      <c r="I92" s="52"/>
      <c r="J92" s="52"/>
      <c r="K92" s="12"/>
    </row>
    <row r="93" spans="1:11" s="58" customFormat="1" ht="82.5" customHeight="1">
      <c r="A93" s="68">
        <v>63</v>
      </c>
      <c r="B93" s="56" t="s">
        <v>107</v>
      </c>
      <c r="C93" s="24">
        <f>SUM(C94:C95)</f>
        <v>906084.3</v>
      </c>
      <c r="D93" s="53">
        <f>SUM(D94:D95)</f>
        <v>135284.3</v>
      </c>
      <c r="E93" s="53">
        <f aca="true" t="shared" si="33" ref="E93:J93">SUM(E94:E95)</f>
        <v>117000</v>
      </c>
      <c r="F93" s="53">
        <f t="shared" si="33"/>
        <v>122760</v>
      </c>
      <c r="G93" s="53">
        <f t="shared" si="33"/>
        <v>132760</v>
      </c>
      <c r="H93" s="53">
        <f t="shared" si="33"/>
        <v>132760</v>
      </c>
      <c r="I93" s="53">
        <f t="shared" si="33"/>
        <v>132760</v>
      </c>
      <c r="J93" s="53">
        <f t="shared" si="33"/>
        <v>132760</v>
      </c>
      <c r="K93" s="12" t="s">
        <v>39</v>
      </c>
    </row>
    <row r="94" spans="1:12" s="11" customFormat="1" ht="15" customHeight="1">
      <c r="A94" s="70">
        <v>64</v>
      </c>
      <c r="B94" s="14" t="s">
        <v>18</v>
      </c>
      <c r="C94" s="31">
        <f>SUM(D94:J94)</f>
        <v>689084.3</v>
      </c>
      <c r="D94" s="52">
        <f>103374.2+236.1+674</f>
        <v>104284.3</v>
      </c>
      <c r="E94" s="52">
        <f>96000-10000</f>
        <v>86000</v>
      </c>
      <c r="F94" s="52">
        <f>101760-10000</f>
        <v>91760</v>
      </c>
      <c r="G94" s="52">
        <v>101760</v>
      </c>
      <c r="H94" s="52">
        <v>101760</v>
      </c>
      <c r="I94" s="52">
        <v>101760</v>
      </c>
      <c r="J94" s="52">
        <v>101760</v>
      </c>
      <c r="K94" s="12"/>
      <c r="L94" s="100"/>
    </row>
    <row r="95" spans="1:11" s="11" customFormat="1" ht="15" customHeight="1">
      <c r="A95" s="70">
        <v>65</v>
      </c>
      <c r="B95" s="17" t="s">
        <v>21</v>
      </c>
      <c r="C95" s="31">
        <f>SUM(D95:J95)</f>
        <v>217000</v>
      </c>
      <c r="D95" s="32">
        <v>31000</v>
      </c>
      <c r="E95" s="32">
        <v>31000</v>
      </c>
      <c r="F95" s="32">
        <v>31000</v>
      </c>
      <c r="G95" s="32">
        <v>31000</v>
      </c>
      <c r="H95" s="32">
        <v>31000</v>
      </c>
      <c r="I95" s="32">
        <v>31000</v>
      </c>
      <c r="J95" s="32">
        <v>31000</v>
      </c>
      <c r="K95" s="12"/>
    </row>
    <row r="96" spans="1:11" s="11" customFormat="1" ht="15" customHeight="1">
      <c r="A96" s="67"/>
      <c r="B96" s="8"/>
      <c r="C96" s="32"/>
      <c r="D96" s="32"/>
      <c r="E96" s="32"/>
      <c r="F96" s="32"/>
      <c r="G96" s="32"/>
      <c r="H96" s="32"/>
      <c r="I96" s="32"/>
      <c r="J96" s="32"/>
      <c r="K96" s="12"/>
    </row>
    <row r="97" spans="1:11" s="10" customFormat="1" ht="15" customHeight="1">
      <c r="A97" s="160" t="s">
        <v>1</v>
      </c>
      <c r="B97" s="161"/>
      <c r="C97" s="162"/>
      <c r="D97" s="162"/>
      <c r="E97" s="162"/>
      <c r="F97" s="162"/>
      <c r="G97" s="162"/>
      <c r="H97" s="162"/>
      <c r="I97" s="162"/>
      <c r="J97" s="162"/>
      <c r="K97" s="163"/>
    </row>
    <row r="98" spans="1:11" s="58" customFormat="1" ht="23.25" customHeight="1">
      <c r="A98" s="71">
        <v>66</v>
      </c>
      <c r="B98" s="64" t="s">
        <v>109</v>
      </c>
      <c r="C98" s="26">
        <f>SUM(C99:C102)</f>
        <v>2978235.1</v>
      </c>
      <c r="D98" s="26">
        <f aca="true" t="shared" si="34" ref="D98:J98">SUM(D99:D102)</f>
        <v>376964</v>
      </c>
      <c r="E98" s="26">
        <f t="shared" si="34"/>
        <v>402543.1</v>
      </c>
      <c r="F98" s="26">
        <f t="shared" si="34"/>
        <v>440745.6</v>
      </c>
      <c r="G98" s="26">
        <f t="shared" si="34"/>
        <v>440745.6</v>
      </c>
      <c r="H98" s="26">
        <f t="shared" si="34"/>
        <v>440745.6</v>
      </c>
      <c r="I98" s="26">
        <f t="shared" si="34"/>
        <v>440745.6</v>
      </c>
      <c r="J98" s="26">
        <f t="shared" si="34"/>
        <v>435745.6</v>
      </c>
      <c r="K98" s="57"/>
    </row>
    <row r="99" spans="1:11" s="11" customFormat="1" ht="15" customHeight="1">
      <c r="A99" s="70">
        <v>67</v>
      </c>
      <c r="B99" s="14" t="s">
        <v>18</v>
      </c>
      <c r="C99" s="31">
        <f>SUM(D99:J99)</f>
        <v>1279683.3</v>
      </c>
      <c r="D99" s="32">
        <f>SUM(D106+D113)</f>
        <v>163630.8</v>
      </c>
      <c r="E99" s="32">
        <f aca="true" t="shared" si="35" ref="E99:J99">SUM(E106+E113)</f>
        <v>173627.5</v>
      </c>
      <c r="F99" s="32">
        <f t="shared" si="35"/>
        <v>189485</v>
      </c>
      <c r="G99" s="32">
        <f t="shared" si="35"/>
        <v>189485</v>
      </c>
      <c r="H99" s="32">
        <f t="shared" si="35"/>
        <v>189485</v>
      </c>
      <c r="I99" s="32">
        <f t="shared" si="35"/>
        <v>189485</v>
      </c>
      <c r="J99" s="32">
        <f t="shared" si="35"/>
        <v>184485</v>
      </c>
      <c r="K99" s="12"/>
    </row>
    <row r="100" spans="1:11" s="11" customFormat="1" ht="15" customHeight="1">
      <c r="A100" s="70">
        <v>68</v>
      </c>
      <c r="B100" s="14" t="s">
        <v>19</v>
      </c>
      <c r="C100" s="31">
        <f>SUM(D100:J100)</f>
        <v>0</v>
      </c>
      <c r="D100" s="32">
        <f>SUM(D114)</f>
        <v>0</v>
      </c>
      <c r="E100" s="32">
        <f aca="true" t="shared" si="36" ref="E100:J100">SUM(E114)</f>
        <v>0</v>
      </c>
      <c r="F100" s="32">
        <f t="shared" si="36"/>
        <v>0</v>
      </c>
      <c r="G100" s="32">
        <f t="shared" si="36"/>
        <v>0</v>
      </c>
      <c r="H100" s="32">
        <f t="shared" si="36"/>
        <v>0</v>
      </c>
      <c r="I100" s="32">
        <f t="shared" si="36"/>
        <v>0</v>
      </c>
      <c r="J100" s="32">
        <f t="shared" si="36"/>
        <v>0</v>
      </c>
      <c r="K100" s="12"/>
    </row>
    <row r="101" spans="1:11" s="11" customFormat="1" ht="15" customHeight="1">
      <c r="A101" s="70">
        <v>69</v>
      </c>
      <c r="B101" s="14" t="s">
        <v>20</v>
      </c>
      <c r="C101" s="31">
        <f>SUM(D101:J101)</f>
        <v>1662869.8</v>
      </c>
      <c r="D101" s="32">
        <f>SUM(D115)</f>
        <v>209135.8</v>
      </c>
      <c r="E101" s="32">
        <f aca="true" t="shared" si="37" ref="E101:J101">SUM(E115)</f>
        <v>223849</v>
      </c>
      <c r="F101" s="32">
        <f t="shared" si="37"/>
        <v>245977</v>
      </c>
      <c r="G101" s="32">
        <f t="shared" si="37"/>
        <v>245977</v>
      </c>
      <c r="H101" s="32">
        <f t="shared" si="37"/>
        <v>245977</v>
      </c>
      <c r="I101" s="32">
        <f t="shared" si="37"/>
        <v>245977</v>
      </c>
      <c r="J101" s="32">
        <f t="shared" si="37"/>
        <v>245977</v>
      </c>
      <c r="K101" s="12"/>
    </row>
    <row r="102" spans="1:11" s="11" customFormat="1" ht="15" customHeight="1">
      <c r="A102" s="67">
        <v>70</v>
      </c>
      <c r="B102" s="14" t="s">
        <v>21</v>
      </c>
      <c r="C102" s="31">
        <f>SUM(D102:J102)</f>
        <v>35682</v>
      </c>
      <c r="D102" s="32">
        <f>SUM(D116)</f>
        <v>4197.4</v>
      </c>
      <c r="E102" s="32">
        <f aca="true" t="shared" si="38" ref="E102:J102">SUM(E116)</f>
        <v>5066.6</v>
      </c>
      <c r="F102" s="32">
        <f t="shared" si="38"/>
        <v>5283.6</v>
      </c>
      <c r="G102" s="32">
        <f t="shared" si="38"/>
        <v>5283.6</v>
      </c>
      <c r="H102" s="32">
        <f t="shared" si="38"/>
        <v>5283.6</v>
      </c>
      <c r="I102" s="32">
        <f t="shared" si="38"/>
        <v>5283.6</v>
      </c>
      <c r="J102" s="32">
        <f t="shared" si="38"/>
        <v>5283.6</v>
      </c>
      <c r="K102" s="12"/>
    </row>
    <row r="103" spans="1:11" s="11" customFormat="1" ht="15" customHeight="1">
      <c r="A103" s="67"/>
      <c r="B103" s="13"/>
      <c r="C103" s="32"/>
      <c r="D103" s="32"/>
      <c r="E103" s="32"/>
      <c r="F103" s="32"/>
      <c r="G103" s="32"/>
      <c r="H103" s="32"/>
      <c r="I103" s="32"/>
      <c r="J103" s="32"/>
      <c r="K103" s="12"/>
    </row>
    <row r="104" spans="1:11" s="11" customFormat="1" ht="15" customHeight="1">
      <c r="A104" s="156" t="s">
        <v>22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9"/>
    </row>
    <row r="105" spans="1:11" s="58" customFormat="1" ht="33.75" customHeight="1">
      <c r="A105" s="71">
        <v>71</v>
      </c>
      <c r="B105" s="64" t="s">
        <v>24</v>
      </c>
      <c r="C105" s="26">
        <f aca="true" t="shared" si="39" ref="C105:J105">SUM(C106:C106)</f>
        <v>0</v>
      </c>
      <c r="D105" s="26">
        <f t="shared" si="39"/>
        <v>0</v>
      </c>
      <c r="E105" s="26">
        <f t="shared" si="39"/>
        <v>0</v>
      </c>
      <c r="F105" s="26">
        <f t="shared" si="39"/>
        <v>0</v>
      </c>
      <c r="G105" s="26">
        <f t="shared" si="39"/>
        <v>0</v>
      </c>
      <c r="H105" s="26">
        <f t="shared" si="39"/>
        <v>0</v>
      </c>
      <c r="I105" s="26">
        <f t="shared" si="39"/>
        <v>0</v>
      </c>
      <c r="J105" s="26">
        <f t="shared" si="39"/>
        <v>0</v>
      </c>
      <c r="K105" s="59"/>
    </row>
    <row r="106" spans="1:11" s="11" customFormat="1" ht="15" customHeight="1">
      <c r="A106" s="70">
        <v>72</v>
      </c>
      <c r="B106" s="14" t="s">
        <v>18</v>
      </c>
      <c r="C106" s="31">
        <f>SUM(D106:J106)</f>
        <v>0</v>
      </c>
      <c r="D106" s="32">
        <f>SUM(D109)</f>
        <v>0</v>
      </c>
      <c r="E106" s="32">
        <f aca="true" t="shared" si="40" ref="E106:J106">SUM(E109)</f>
        <v>0</v>
      </c>
      <c r="F106" s="32">
        <f t="shared" si="40"/>
        <v>0</v>
      </c>
      <c r="G106" s="32">
        <f t="shared" si="40"/>
        <v>0</v>
      </c>
      <c r="H106" s="32">
        <f t="shared" si="40"/>
        <v>0</v>
      </c>
      <c r="I106" s="32">
        <f t="shared" si="40"/>
        <v>0</v>
      </c>
      <c r="J106" s="32">
        <f t="shared" si="40"/>
        <v>0</v>
      </c>
      <c r="K106" s="12"/>
    </row>
    <row r="107" spans="1:11" s="11" customFormat="1" ht="15" customHeight="1">
      <c r="A107" s="164" t="s">
        <v>36</v>
      </c>
      <c r="B107" s="165"/>
      <c r="C107" s="166"/>
      <c r="D107" s="166"/>
      <c r="E107" s="166"/>
      <c r="F107" s="166"/>
      <c r="G107" s="166"/>
      <c r="H107" s="166"/>
      <c r="I107" s="166"/>
      <c r="J107" s="166"/>
      <c r="K107" s="167"/>
    </row>
    <row r="108" spans="1:11" s="58" customFormat="1" ht="32.25" customHeight="1">
      <c r="A108" s="71">
        <v>73</v>
      </c>
      <c r="B108" s="64" t="s">
        <v>96</v>
      </c>
      <c r="C108" s="26">
        <f aca="true" t="shared" si="41" ref="C108:J108">SUM(C109:C109)</f>
        <v>0</v>
      </c>
      <c r="D108" s="26">
        <f t="shared" si="41"/>
        <v>0</v>
      </c>
      <c r="E108" s="26">
        <f t="shared" si="41"/>
        <v>0</v>
      </c>
      <c r="F108" s="26">
        <f t="shared" si="41"/>
        <v>0</v>
      </c>
      <c r="G108" s="26">
        <f t="shared" si="41"/>
        <v>0</v>
      </c>
      <c r="H108" s="26">
        <f t="shared" si="41"/>
        <v>0</v>
      </c>
      <c r="I108" s="26">
        <f t="shared" si="41"/>
        <v>0</v>
      </c>
      <c r="J108" s="26">
        <f t="shared" si="41"/>
        <v>0</v>
      </c>
      <c r="K108" s="59"/>
    </row>
    <row r="109" spans="1:11" s="11" customFormat="1" ht="15" customHeight="1">
      <c r="A109" s="70">
        <v>74</v>
      </c>
      <c r="B109" s="14" t="s">
        <v>18</v>
      </c>
      <c r="C109" s="31">
        <f>SUM(D109:J109)</f>
        <v>0</v>
      </c>
      <c r="D109" s="32"/>
      <c r="E109" s="32"/>
      <c r="F109" s="32"/>
      <c r="G109" s="32"/>
      <c r="H109" s="32"/>
      <c r="I109" s="32"/>
      <c r="J109" s="32"/>
      <c r="K109" s="12"/>
    </row>
    <row r="110" spans="1:11" s="11" customFormat="1" ht="15" customHeight="1">
      <c r="A110" s="67"/>
      <c r="B110" s="13"/>
      <c r="C110" s="29"/>
      <c r="D110" s="29"/>
      <c r="E110" s="29"/>
      <c r="F110" s="29"/>
      <c r="G110" s="29"/>
      <c r="H110" s="29"/>
      <c r="I110" s="29"/>
      <c r="J110" s="29"/>
      <c r="K110" s="12"/>
    </row>
    <row r="111" spans="1:11" s="11" customFormat="1" ht="15" customHeight="1">
      <c r="A111" s="156" t="s">
        <v>26</v>
      </c>
      <c r="B111" s="157"/>
      <c r="C111" s="158"/>
      <c r="D111" s="158"/>
      <c r="E111" s="158"/>
      <c r="F111" s="158"/>
      <c r="G111" s="158"/>
      <c r="H111" s="158"/>
      <c r="I111" s="158"/>
      <c r="J111" s="158"/>
      <c r="K111" s="159"/>
    </row>
    <row r="112" spans="1:11" s="58" customFormat="1" ht="22.5" customHeight="1">
      <c r="A112" s="71">
        <v>75</v>
      </c>
      <c r="B112" s="64" t="s">
        <v>27</v>
      </c>
      <c r="C112" s="26">
        <f>SUM(C113:C116)</f>
        <v>2975110.3</v>
      </c>
      <c r="D112" s="26">
        <f>SUM(D113:D116)</f>
        <v>376964</v>
      </c>
      <c r="E112" s="26">
        <f aca="true" t="shared" si="42" ref="E112:J112">SUM(E113:E116)</f>
        <v>402543.1</v>
      </c>
      <c r="F112" s="26">
        <f t="shared" si="42"/>
        <v>440745.6</v>
      </c>
      <c r="G112" s="26">
        <f t="shared" si="42"/>
        <v>440745.6</v>
      </c>
      <c r="H112" s="26">
        <f t="shared" si="42"/>
        <v>440745.6</v>
      </c>
      <c r="I112" s="26">
        <f t="shared" si="42"/>
        <v>440745.6</v>
      </c>
      <c r="J112" s="26">
        <f t="shared" si="42"/>
        <v>435745.6</v>
      </c>
      <c r="K112" s="57"/>
    </row>
    <row r="113" spans="1:11" s="11" customFormat="1" ht="15" customHeight="1">
      <c r="A113" s="70">
        <v>76</v>
      </c>
      <c r="B113" s="14" t="s">
        <v>18</v>
      </c>
      <c r="C113" s="31">
        <f aca="true" t="shared" si="43" ref="C113:J113">SUM(C119+C131+C149+C162+C168)</f>
        <v>1279683.3</v>
      </c>
      <c r="D113" s="31">
        <f>SUM(D119+D131+D149+D162+D168)</f>
        <v>163630.8</v>
      </c>
      <c r="E113" s="31">
        <f t="shared" si="43"/>
        <v>173627.5</v>
      </c>
      <c r="F113" s="31">
        <f t="shared" si="43"/>
        <v>189485</v>
      </c>
      <c r="G113" s="31">
        <f t="shared" si="43"/>
        <v>189485</v>
      </c>
      <c r="H113" s="31">
        <f t="shared" si="43"/>
        <v>189485</v>
      </c>
      <c r="I113" s="31">
        <f t="shared" si="43"/>
        <v>189485</v>
      </c>
      <c r="J113" s="31">
        <f t="shared" si="43"/>
        <v>184485</v>
      </c>
      <c r="K113" s="12"/>
    </row>
    <row r="114" spans="1:11" s="11" customFormat="1" ht="15" customHeight="1">
      <c r="A114" s="70">
        <v>77</v>
      </c>
      <c r="B114" s="14" t="s">
        <v>19</v>
      </c>
      <c r="C114" s="31">
        <f>SUM(C150+C159)</f>
        <v>0</v>
      </c>
      <c r="D114" s="31">
        <f>SUM(D150+D159)</f>
        <v>0</v>
      </c>
      <c r="E114" s="31">
        <f aca="true" t="shared" si="44" ref="E114:J114">SUM(E150+E159)</f>
        <v>0</v>
      </c>
      <c r="F114" s="31">
        <f t="shared" si="44"/>
        <v>0</v>
      </c>
      <c r="G114" s="31">
        <f t="shared" si="44"/>
        <v>0</v>
      </c>
      <c r="H114" s="31">
        <f t="shared" si="44"/>
        <v>0</v>
      </c>
      <c r="I114" s="31">
        <f t="shared" si="44"/>
        <v>0</v>
      </c>
      <c r="J114" s="31">
        <f t="shared" si="44"/>
        <v>0</v>
      </c>
      <c r="K114" s="12"/>
    </row>
    <row r="115" spans="1:11" s="11" customFormat="1" ht="15" customHeight="1">
      <c r="A115" s="70">
        <v>78</v>
      </c>
      <c r="B115" s="14" t="s">
        <v>20</v>
      </c>
      <c r="C115" s="31">
        <f>SUM(C132+C156+C165)</f>
        <v>1659745</v>
      </c>
      <c r="D115" s="31">
        <f>SUM(D132+D156+D165+D175)</f>
        <v>209135.8</v>
      </c>
      <c r="E115" s="31">
        <f aca="true" t="shared" si="45" ref="E115:J115">SUM(E132+E156+E165+E175)</f>
        <v>223849</v>
      </c>
      <c r="F115" s="31">
        <f t="shared" si="45"/>
        <v>245977</v>
      </c>
      <c r="G115" s="31">
        <f t="shared" si="45"/>
        <v>245977</v>
      </c>
      <c r="H115" s="31">
        <f t="shared" si="45"/>
        <v>245977</v>
      </c>
      <c r="I115" s="31">
        <f t="shared" si="45"/>
        <v>245977</v>
      </c>
      <c r="J115" s="31">
        <f t="shared" si="45"/>
        <v>245977</v>
      </c>
      <c r="K115" s="12"/>
    </row>
    <row r="116" spans="1:11" s="11" customFormat="1" ht="15" customHeight="1">
      <c r="A116" s="70">
        <v>79</v>
      </c>
      <c r="B116" s="17" t="s">
        <v>21</v>
      </c>
      <c r="C116" s="31">
        <f>SUM(C172)</f>
        <v>35682</v>
      </c>
      <c r="D116" s="31">
        <f>SUM(D172)</f>
        <v>4197.4</v>
      </c>
      <c r="E116" s="31">
        <f aca="true" t="shared" si="46" ref="E116:J116">SUM(E172)</f>
        <v>5066.6</v>
      </c>
      <c r="F116" s="31">
        <f t="shared" si="46"/>
        <v>5283.6</v>
      </c>
      <c r="G116" s="31">
        <f t="shared" si="46"/>
        <v>5283.6</v>
      </c>
      <c r="H116" s="31">
        <f t="shared" si="46"/>
        <v>5283.6</v>
      </c>
      <c r="I116" s="31">
        <f t="shared" si="46"/>
        <v>5283.6</v>
      </c>
      <c r="J116" s="31">
        <f t="shared" si="46"/>
        <v>5283.6</v>
      </c>
      <c r="K116" s="12"/>
    </row>
    <row r="117" spans="1:11" s="11" customFormat="1" ht="15" customHeight="1">
      <c r="A117" s="70"/>
      <c r="B117" s="17"/>
      <c r="C117" s="31"/>
      <c r="D117" s="32"/>
      <c r="E117" s="32"/>
      <c r="F117" s="32"/>
      <c r="G117" s="32"/>
      <c r="H117" s="32"/>
      <c r="I117" s="32"/>
      <c r="J117" s="32"/>
      <c r="K117" s="12"/>
    </row>
    <row r="118" spans="1:11" s="58" customFormat="1" ht="50.25" customHeight="1">
      <c r="A118" s="68">
        <v>80</v>
      </c>
      <c r="B118" s="64" t="s">
        <v>106</v>
      </c>
      <c r="C118" s="24">
        <f>SUM(C119:C120)</f>
        <v>19000</v>
      </c>
      <c r="D118" s="24">
        <f>SUM(D119:D120)</f>
        <v>0</v>
      </c>
      <c r="E118" s="24">
        <f aca="true" t="shared" si="47" ref="E118:J118">SUM(E119:E120)</f>
        <v>4000</v>
      </c>
      <c r="F118" s="24">
        <f t="shared" si="47"/>
        <v>3000</v>
      </c>
      <c r="G118" s="24">
        <f t="shared" si="47"/>
        <v>3000</v>
      </c>
      <c r="H118" s="24">
        <f t="shared" si="47"/>
        <v>3000</v>
      </c>
      <c r="I118" s="24">
        <f t="shared" si="47"/>
        <v>3000</v>
      </c>
      <c r="J118" s="24">
        <f t="shared" si="47"/>
        <v>3000</v>
      </c>
      <c r="K118" s="12" t="s">
        <v>40</v>
      </c>
    </row>
    <row r="119" spans="1:11" s="11" customFormat="1" ht="15" customHeight="1">
      <c r="A119" s="70">
        <v>81</v>
      </c>
      <c r="B119" s="14" t="s">
        <v>18</v>
      </c>
      <c r="C119" s="28">
        <f>SUM(D119:J119)</f>
        <v>19000</v>
      </c>
      <c r="D119" s="29">
        <f>SUM(D122:D128)</f>
        <v>0</v>
      </c>
      <c r="E119" s="29">
        <f aca="true" t="shared" si="48" ref="E119:J119">SUM(E122:E128)</f>
        <v>4000</v>
      </c>
      <c r="F119" s="29">
        <f t="shared" si="48"/>
        <v>3000</v>
      </c>
      <c r="G119" s="29">
        <f t="shared" si="48"/>
        <v>3000</v>
      </c>
      <c r="H119" s="29">
        <f t="shared" si="48"/>
        <v>3000</v>
      </c>
      <c r="I119" s="29">
        <f t="shared" si="48"/>
        <v>3000</v>
      </c>
      <c r="J119" s="29">
        <f t="shared" si="48"/>
        <v>3000</v>
      </c>
      <c r="K119" s="12"/>
    </row>
    <row r="120" spans="1:11" s="11" customFormat="1" ht="15" customHeight="1">
      <c r="A120" s="70">
        <v>82</v>
      </c>
      <c r="B120" s="14" t="s">
        <v>20</v>
      </c>
      <c r="C120" s="28">
        <f>SUM(D120:J120)</f>
        <v>0</v>
      </c>
      <c r="D120" s="29"/>
      <c r="E120" s="29"/>
      <c r="F120" s="29"/>
      <c r="G120" s="29"/>
      <c r="H120" s="29"/>
      <c r="I120" s="29"/>
      <c r="J120" s="29"/>
      <c r="K120" s="12"/>
    </row>
    <row r="121" spans="1:11" s="19" customFormat="1" ht="15" customHeight="1">
      <c r="A121" s="70"/>
      <c r="B121" s="18" t="s">
        <v>30</v>
      </c>
      <c r="C121" s="27"/>
      <c r="D121" s="30"/>
      <c r="E121" s="30"/>
      <c r="F121" s="30"/>
      <c r="G121" s="30"/>
      <c r="H121" s="30"/>
      <c r="I121" s="30"/>
      <c r="J121" s="30"/>
      <c r="K121" s="21"/>
    </row>
    <row r="122" spans="1:11" s="19" customFormat="1" ht="15" customHeight="1">
      <c r="A122" s="70">
        <v>83</v>
      </c>
      <c r="B122" s="17" t="s">
        <v>83</v>
      </c>
      <c r="C122" s="31">
        <f>SUM(D122:J122)</f>
        <v>3000</v>
      </c>
      <c r="D122" s="30"/>
      <c r="E122" s="32">
        <v>3000</v>
      </c>
      <c r="F122" s="30"/>
      <c r="G122" s="30"/>
      <c r="H122" s="30"/>
      <c r="I122" s="30"/>
      <c r="J122" s="30"/>
      <c r="K122" s="21"/>
    </row>
    <row r="123" spans="1:11" s="11" customFormat="1" ht="15" customHeight="1">
      <c r="A123" s="70">
        <v>84</v>
      </c>
      <c r="B123" s="14" t="s">
        <v>84</v>
      </c>
      <c r="C123" s="28">
        <f aca="true" t="shared" si="49" ref="C123:C128">SUM(D123:J123)</f>
        <v>3000</v>
      </c>
      <c r="D123" s="29"/>
      <c r="E123" s="29"/>
      <c r="F123" s="29">
        <v>3000</v>
      </c>
      <c r="G123" s="29"/>
      <c r="H123" s="29"/>
      <c r="I123" s="29"/>
      <c r="J123" s="29"/>
      <c r="K123" s="12"/>
    </row>
    <row r="124" spans="1:11" s="11" customFormat="1" ht="15" customHeight="1">
      <c r="A124" s="70">
        <v>85</v>
      </c>
      <c r="B124" s="14" t="s">
        <v>85</v>
      </c>
      <c r="C124" s="28">
        <f t="shared" si="49"/>
        <v>3000</v>
      </c>
      <c r="D124" s="29"/>
      <c r="E124" s="29"/>
      <c r="F124" s="29"/>
      <c r="G124" s="29">
        <v>3000</v>
      </c>
      <c r="H124" s="29"/>
      <c r="I124" s="29"/>
      <c r="J124" s="29"/>
      <c r="K124" s="12"/>
    </row>
    <row r="125" spans="1:11" s="11" customFormat="1" ht="15" customHeight="1">
      <c r="A125" s="70">
        <v>86</v>
      </c>
      <c r="B125" s="14" t="s">
        <v>43</v>
      </c>
      <c r="C125" s="28">
        <f t="shared" si="49"/>
        <v>3000</v>
      </c>
      <c r="D125" s="29"/>
      <c r="E125" s="29"/>
      <c r="F125" s="29"/>
      <c r="G125" s="29"/>
      <c r="H125" s="29">
        <v>3000</v>
      </c>
      <c r="I125" s="29"/>
      <c r="J125" s="29"/>
      <c r="K125" s="12"/>
    </row>
    <row r="126" spans="1:11" s="11" customFormat="1" ht="15" customHeight="1">
      <c r="A126" s="70">
        <v>87</v>
      </c>
      <c r="B126" s="14" t="s">
        <v>44</v>
      </c>
      <c r="C126" s="28">
        <f t="shared" si="49"/>
        <v>1000</v>
      </c>
      <c r="D126" s="29"/>
      <c r="E126" s="29">
        <v>1000</v>
      </c>
      <c r="F126" s="29"/>
      <c r="G126" s="29"/>
      <c r="H126" s="29"/>
      <c r="I126" s="29"/>
      <c r="J126" s="29"/>
      <c r="K126" s="12"/>
    </row>
    <row r="127" spans="1:11" s="11" customFormat="1" ht="15" customHeight="1">
      <c r="A127" s="70">
        <v>88</v>
      </c>
      <c r="B127" s="14" t="s">
        <v>42</v>
      </c>
      <c r="C127" s="28">
        <f t="shared" si="49"/>
        <v>3000</v>
      </c>
      <c r="D127" s="29"/>
      <c r="E127" s="29"/>
      <c r="F127" s="29"/>
      <c r="G127" s="29"/>
      <c r="H127" s="29"/>
      <c r="I127" s="29">
        <v>3000</v>
      </c>
      <c r="J127" s="29"/>
      <c r="K127" s="12"/>
    </row>
    <row r="128" spans="1:11" s="11" customFormat="1" ht="15" customHeight="1">
      <c r="A128" s="70">
        <v>89</v>
      </c>
      <c r="B128" s="14" t="s">
        <v>86</v>
      </c>
      <c r="C128" s="28">
        <f t="shared" si="49"/>
        <v>3000</v>
      </c>
      <c r="D128" s="29"/>
      <c r="E128" s="29"/>
      <c r="F128" s="29"/>
      <c r="G128" s="29"/>
      <c r="H128" s="29"/>
      <c r="I128" s="29"/>
      <c r="J128" s="29">
        <v>3000</v>
      </c>
      <c r="K128" s="12"/>
    </row>
    <row r="129" spans="1:11" s="11" customFormat="1" ht="15" customHeight="1">
      <c r="A129" s="70"/>
      <c r="B129" s="14"/>
      <c r="C129" s="28"/>
      <c r="D129" s="29"/>
      <c r="E129" s="29"/>
      <c r="F129" s="29"/>
      <c r="G129" s="29"/>
      <c r="H129" s="29"/>
      <c r="I129" s="29"/>
      <c r="J129" s="29"/>
      <c r="K129" s="12"/>
    </row>
    <row r="130" spans="1:11" s="58" customFormat="1" ht="98.25" customHeight="1">
      <c r="A130" s="71">
        <v>90</v>
      </c>
      <c r="B130" s="64" t="s">
        <v>102</v>
      </c>
      <c r="C130" s="24">
        <f>SUM(C131:C132)</f>
        <v>32781.3</v>
      </c>
      <c r="D130" s="24">
        <f>SUM(D131:D132)</f>
        <v>8681.3</v>
      </c>
      <c r="E130" s="24">
        <f>SUM(E134:E146)</f>
        <v>4100</v>
      </c>
      <c r="F130" s="24">
        <f>SUM(F131:F132)</f>
        <v>5000</v>
      </c>
      <c r="G130" s="24">
        <f>SUM(G131:G132)</f>
        <v>5000</v>
      </c>
      <c r="H130" s="24">
        <f>SUM(H131:H132)</f>
        <v>5000</v>
      </c>
      <c r="I130" s="24">
        <f>SUM(I131:I132)</f>
        <v>5000</v>
      </c>
      <c r="J130" s="24">
        <f>SUM(J131:J132)</f>
        <v>0</v>
      </c>
      <c r="K130" s="12" t="s">
        <v>93</v>
      </c>
    </row>
    <row r="131" spans="1:11" s="11" customFormat="1" ht="15" customHeight="1">
      <c r="A131" s="70">
        <v>91</v>
      </c>
      <c r="B131" s="14" t="s">
        <v>18</v>
      </c>
      <c r="C131" s="31">
        <f>SUM(D131:J131)</f>
        <v>31633.3</v>
      </c>
      <c r="D131" s="52">
        <f>9150-500-1116.7</f>
        <v>7533.3</v>
      </c>
      <c r="E131" s="32">
        <v>4100</v>
      </c>
      <c r="F131" s="32">
        <f>SUM(F134:F146)</f>
        <v>5000</v>
      </c>
      <c r="G131" s="32">
        <f>SUM(G134:G146)</f>
        <v>5000</v>
      </c>
      <c r="H131" s="32">
        <f>SUM(H134:H146)</f>
        <v>5000</v>
      </c>
      <c r="I131" s="32">
        <f>SUM(I134:I146)</f>
        <v>5000</v>
      </c>
      <c r="J131" s="32">
        <f>SUM(J134:J146)</f>
        <v>0</v>
      </c>
      <c r="K131" s="49">
        <f>SUM(D131:J131)</f>
        <v>31633.3</v>
      </c>
    </row>
    <row r="132" spans="1:11" s="11" customFormat="1" ht="15" customHeight="1">
      <c r="A132" s="70">
        <v>92</v>
      </c>
      <c r="B132" s="14" t="s">
        <v>20</v>
      </c>
      <c r="C132" s="31">
        <f>SUM(D132:J132)</f>
        <v>1148</v>
      </c>
      <c r="D132" s="52">
        <v>1148</v>
      </c>
      <c r="E132" s="32"/>
      <c r="F132" s="32"/>
      <c r="G132" s="32"/>
      <c r="H132" s="32"/>
      <c r="I132" s="32"/>
      <c r="J132" s="32"/>
      <c r="K132" s="12"/>
    </row>
    <row r="133" spans="1:11" s="19" customFormat="1" ht="15" customHeight="1">
      <c r="A133" s="69"/>
      <c r="B133" s="18" t="s">
        <v>31</v>
      </c>
      <c r="C133" s="27"/>
      <c r="D133" s="45"/>
      <c r="E133" s="30"/>
      <c r="F133" s="30"/>
      <c r="G133" s="30"/>
      <c r="H133" s="30"/>
      <c r="I133" s="30"/>
      <c r="J133" s="30"/>
      <c r="K133" s="21"/>
    </row>
    <row r="134" spans="1:11" s="19" customFormat="1" ht="15" customHeight="1">
      <c r="A134" s="70">
        <v>93</v>
      </c>
      <c r="B134" s="17" t="s">
        <v>87</v>
      </c>
      <c r="C134" s="28">
        <f aca="true" t="shared" si="50" ref="C134:C146">SUM(D134:J134)</f>
        <v>3000</v>
      </c>
      <c r="D134" s="52">
        <v>3000</v>
      </c>
      <c r="E134" s="30"/>
      <c r="F134" s="30"/>
      <c r="G134" s="30"/>
      <c r="H134" s="30"/>
      <c r="I134" s="30"/>
      <c r="J134" s="30"/>
      <c r="K134" s="21"/>
    </row>
    <row r="135" spans="1:11" s="19" customFormat="1" ht="15" customHeight="1">
      <c r="A135" s="70">
        <v>94</v>
      </c>
      <c r="B135" s="17" t="s">
        <v>98</v>
      </c>
      <c r="C135" s="28">
        <f t="shared" si="50"/>
        <v>1500</v>
      </c>
      <c r="D135" s="52">
        <f>2000-500</f>
        <v>1500</v>
      </c>
      <c r="E135" s="30"/>
      <c r="F135" s="30"/>
      <c r="G135" s="30"/>
      <c r="H135" s="30"/>
      <c r="I135" s="30"/>
      <c r="J135" s="30"/>
      <c r="K135" s="21"/>
    </row>
    <row r="136" spans="1:11" s="11" customFormat="1" ht="15.75">
      <c r="A136" s="70">
        <v>95</v>
      </c>
      <c r="B136" s="14" t="s">
        <v>88</v>
      </c>
      <c r="C136" s="28">
        <f t="shared" si="50"/>
        <v>1000</v>
      </c>
      <c r="D136" s="42">
        <v>1000</v>
      </c>
      <c r="E136" s="29"/>
      <c r="F136" s="29"/>
      <c r="G136" s="29"/>
      <c r="H136" s="29"/>
      <c r="I136" s="29"/>
      <c r="J136" s="29"/>
      <c r="K136" s="12"/>
    </row>
    <row r="137" spans="1:11" s="11" customFormat="1" ht="15.75">
      <c r="A137" s="70">
        <v>96</v>
      </c>
      <c r="B137" s="14" t="s">
        <v>89</v>
      </c>
      <c r="C137" s="28">
        <f t="shared" si="50"/>
        <v>2531.3</v>
      </c>
      <c r="D137" s="42">
        <f>2500+1148-1116.7</f>
        <v>2531.3</v>
      </c>
      <c r="E137" s="29"/>
      <c r="F137" s="29"/>
      <c r="G137" s="29"/>
      <c r="H137" s="29"/>
      <c r="I137" s="29"/>
      <c r="J137" s="29"/>
      <c r="K137" s="12"/>
    </row>
    <row r="138" spans="1:11" s="11" customFormat="1" ht="15.75">
      <c r="A138" s="70">
        <v>97</v>
      </c>
      <c r="B138" s="14" t="s">
        <v>46</v>
      </c>
      <c r="C138" s="28">
        <f t="shared" si="50"/>
        <v>2000</v>
      </c>
      <c r="D138" s="29"/>
      <c r="E138" s="29">
        <v>2000</v>
      </c>
      <c r="F138" s="29"/>
      <c r="G138" s="29"/>
      <c r="H138" s="29"/>
      <c r="I138" s="29"/>
      <c r="J138" s="29"/>
      <c r="K138" s="12"/>
    </row>
    <row r="139" spans="1:11" s="11" customFormat="1" ht="15.75">
      <c r="A139" s="70">
        <v>98</v>
      </c>
      <c r="B139" s="14" t="s">
        <v>45</v>
      </c>
      <c r="C139" s="28">
        <f t="shared" si="50"/>
        <v>1500</v>
      </c>
      <c r="D139" s="29"/>
      <c r="E139" s="29">
        <v>1500</v>
      </c>
      <c r="F139" s="29"/>
      <c r="G139" s="29"/>
      <c r="H139" s="29"/>
      <c r="I139" s="29"/>
      <c r="J139" s="29"/>
      <c r="K139" s="12"/>
    </row>
    <row r="140" spans="1:11" s="11" customFormat="1" ht="15" customHeight="1">
      <c r="A140" s="70">
        <v>99</v>
      </c>
      <c r="B140" s="14" t="s">
        <v>47</v>
      </c>
      <c r="C140" s="28">
        <f t="shared" si="50"/>
        <v>3000</v>
      </c>
      <c r="D140" s="29"/>
      <c r="E140" s="29"/>
      <c r="F140" s="29">
        <v>3000</v>
      </c>
      <c r="G140" s="29"/>
      <c r="H140" s="29"/>
      <c r="I140" s="29"/>
      <c r="J140" s="29"/>
      <c r="K140" s="12"/>
    </row>
    <row r="141" spans="1:11" s="11" customFormat="1" ht="15" customHeight="1">
      <c r="A141" s="70">
        <v>100</v>
      </c>
      <c r="B141" s="14" t="s">
        <v>51</v>
      </c>
      <c r="C141" s="28">
        <f t="shared" si="50"/>
        <v>2000</v>
      </c>
      <c r="D141" s="29"/>
      <c r="E141" s="29"/>
      <c r="F141" s="29">
        <v>2000</v>
      </c>
      <c r="G141" s="29"/>
      <c r="H141" s="29"/>
      <c r="I141" s="29"/>
      <c r="J141" s="29"/>
      <c r="K141" s="12"/>
    </row>
    <row r="142" spans="1:11" s="11" customFormat="1" ht="15" customHeight="1">
      <c r="A142" s="70">
        <v>101</v>
      </c>
      <c r="B142" s="14" t="s">
        <v>48</v>
      </c>
      <c r="C142" s="28">
        <f t="shared" si="50"/>
        <v>5000</v>
      </c>
      <c r="D142" s="29"/>
      <c r="E142" s="29"/>
      <c r="F142" s="29"/>
      <c r="G142" s="29">
        <v>5000</v>
      </c>
      <c r="H142" s="29"/>
      <c r="I142" s="29"/>
      <c r="J142" s="29"/>
      <c r="K142" s="12"/>
    </row>
    <row r="143" spans="1:11" s="11" customFormat="1" ht="15" customHeight="1">
      <c r="A143" s="70">
        <v>102</v>
      </c>
      <c r="B143" s="14" t="s">
        <v>49</v>
      </c>
      <c r="C143" s="28">
        <f t="shared" si="50"/>
        <v>3000</v>
      </c>
      <c r="D143" s="29"/>
      <c r="E143" s="29"/>
      <c r="F143" s="29"/>
      <c r="G143" s="29"/>
      <c r="H143" s="29">
        <v>3000</v>
      </c>
      <c r="I143" s="29"/>
      <c r="J143" s="29"/>
      <c r="K143" s="12"/>
    </row>
    <row r="144" spans="1:11" s="11" customFormat="1" ht="15" customHeight="1">
      <c r="A144" s="70">
        <v>103</v>
      </c>
      <c r="B144" s="14" t="s">
        <v>90</v>
      </c>
      <c r="C144" s="28">
        <f t="shared" si="50"/>
        <v>2000</v>
      </c>
      <c r="D144" s="29"/>
      <c r="E144" s="29"/>
      <c r="F144" s="29"/>
      <c r="G144" s="29"/>
      <c r="H144" s="29">
        <v>2000</v>
      </c>
      <c r="I144" s="29"/>
      <c r="J144" s="29"/>
      <c r="K144" s="12"/>
    </row>
    <row r="145" spans="1:11" s="11" customFormat="1" ht="15" customHeight="1">
      <c r="A145" s="70">
        <v>104</v>
      </c>
      <c r="B145" s="14" t="s">
        <v>50</v>
      </c>
      <c r="C145" s="28">
        <f t="shared" si="50"/>
        <v>5000</v>
      </c>
      <c r="D145" s="29"/>
      <c r="E145" s="29"/>
      <c r="F145" s="29"/>
      <c r="G145" s="29"/>
      <c r="H145" s="29"/>
      <c r="I145" s="29">
        <v>5000</v>
      </c>
      <c r="J145" s="29"/>
      <c r="K145" s="12"/>
    </row>
    <row r="146" spans="1:11" s="11" customFormat="1" ht="15" customHeight="1">
      <c r="A146" s="70">
        <v>105</v>
      </c>
      <c r="B146" s="14" t="s">
        <v>28</v>
      </c>
      <c r="C146" s="28">
        <f t="shared" si="50"/>
        <v>1250</v>
      </c>
      <c r="D146" s="29">
        <v>650</v>
      </c>
      <c r="E146" s="29">
        <v>600</v>
      </c>
      <c r="F146" s="29"/>
      <c r="G146" s="29"/>
      <c r="H146" s="29"/>
      <c r="I146" s="29"/>
      <c r="J146" s="29"/>
      <c r="K146" s="12"/>
    </row>
    <row r="147" spans="1:11" s="11" customFormat="1" ht="15" customHeight="1">
      <c r="A147" s="67"/>
      <c r="B147" s="13"/>
      <c r="C147" s="29"/>
      <c r="D147" s="29"/>
      <c r="E147" s="29"/>
      <c r="F147" s="29"/>
      <c r="G147" s="29"/>
      <c r="H147" s="29"/>
      <c r="I147" s="29"/>
      <c r="J147" s="29"/>
      <c r="K147" s="12"/>
    </row>
    <row r="148" spans="1:11" s="10" customFormat="1" ht="63" customHeight="1">
      <c r="A148" s="68">
        <v>106</v>
      </c>
      <c r="B148" s="63" t="s">
        <v>110</v>
      </c>
      <c r="C148" s="24">
        <f>SUM(C149:C150)</f>
        <v>800</v>
      </c>
      <c r="D148" s="24">
        <f>SUM(D149:D150)</f>
        <v>0</v>
      </c>
      <c r="E148" s="24">
        <f aca="true" t="shared" si="51" ref="E148:J148">SUM(E149:E150)</f>
        <v>800</v>
      </c>
      <c r="F148" s="24">
        <f t="shared" si="51"/>
        <v>0</v>
      </c>
      <c r="G148" s="24">
        <f t="shared" si="51"/>
        <v>0</v>
      </c>
      <c r="H148" s="24">
        <f t="shared" si="51"/>
        <v>0</v>
      </c>
      <c r="I148" s="24">
        <f t="shared" si="51"/>
        <v>0</v>
      </c>
      <c r="J148" s="24">
        <f t="shared" si="51"/>
        <v>0</v>
      </c>
      <c r="K148" s="12" t="s">
        <v>94</v>
      </c>
    </row>
    <row r="149" spans="1:11" s="11" customFormat="1" ht="15" customHeight="1">
      <c r="A149" s="70">
        <v>107</v>
      </c>
      <c r="B149" s="14" t="s">
        <v>18</v>
      </c>
      <c r="C149" s="28">
        <f>SUM(D149:J149)</f>
        <v>800</v>
      </c>
      <c r="D149" s="29">
        <f>800-800</f>
        <v>0</v>
      </c>
      <c r="E149" s="29">
        <v>800</v>
      </c>
      <c r="F149" s="29"/>
      <c r="G149" s="29"/>
      <c r="H149" s="29"/>
      <c r="I149" s="29"/>
      <c r="J149" s="29"/>
      <c r="K149" s="12"/>
    </row>
    <row r="150" spans="1:11" s="11" customFormat="1" ht="15" customHeight="1">
      <c r="A150" s="70">
        <v>108</v>
      </c>
      <c r="B150" s="14" t="s">
        <v>19</v>
      </c>
      <c r="C150" s="28">
        <f>SUM(D150:J150)</f>
        <v>0</v>
      </c>
      <c r="D150" s="29"/>
      <c r="E150" s="29"/>
      <c r="F150" s="29"/>
      <c r="G150" s="29"/>
      <c r="H150" s="29"/>
      <c r="I150" s="29"/>
      <c r="J150" s="29"/>
      <c r="K150" s="12"/>
    </row>
    <row r="151" spans="1:11" s="19" customFormat="1" ht="15" customHeight="1">
      <c r="A151" s="69"/>
      <c r="B151" s="18" t="s">
        <v>30</v>
      </c>
      <c r="C151" s="27"/>
      <c r="D151" s="30"/>
      <c r="E151" s="30"/>
      <c r="F151" s="30"/>
      <c r="G151" s="30"/>
      <c r="H151" s="30"/>
      <c r="I151" s="30"/>
      <c r="J151" s="30"/>
      <c r="K151" s="21"/>
    </row>
    <row r="152" spans="1:11" s="11" customFormat="1" ht="15" customHeight="1">
      <c r="A152" s="70">
        <v>109</v>
      </c>
      <c r="B152" s="14" t="s">
        <v>91</v>
      </c>
      <c r="C152" s="28">
        <f>SUM(D152:J152)</f>
        <v>800</v>
      </c>
      <c r="D152" s="29"/>
      <c r="E152" s="29">
        <v>800</v>
      </c>
      <c r="F152" s="29"/>
      <c r="G152" s="29"/>
      <c r="H152" s="29"/>
      <c r="I152" s="29"/>
      <c r="J152" s="29"/>
      <c r="K152" s="12"/>
    </row>
    <row r="153" spans="1:11" s="11" customFormat="1" ht="15" customHeight="1">
      <c r="A153" s="70">
        <v>110</v>
      </c>
      <c r="B153" s="14" t="s">
        <v>52</v>
      </c>
      <c r="C153" s="28">
        <f>SUM(D153:J153)</f>
        <v>0</v>
      </c>
      <c r="D153" s="29">
        <f>800-800</f>
        <v>0</v>
      </c>
      <c r="E153" s="29"/>
      <c r="F153" s="29"/>
      <c r="G153" s="29"/>
      <c r="H153" s="29"/>
      <c r="I153" s="29"/>
      <c r="J153" s="29"/>
      <c r="K153" s="12"/>
    </row>
    <row r="154" spans="1:11" s="11" customFormat="1" ht="15" customHeight="1">
      <c r="A154" s="70"/>
      <c r="B154" s="14"/>
      <c r="C154" s="31"/>
      <c r="D154" s="32"/>
      <c r="E154" s="32"/>
      <c r="F154" s="32"/>
      <c r="G154" s="32"/>
      <c r="H154" s="32"/>
      <c r="I154" s="32"/>
      <c r="J154" s="32"/>
      <c r="K154" s="12"/>
    </row>
    <row r="155" spans="1:11" s="10" customFormat="1" ht="78.75" customHeight="1">
      <c r="A155" s="68">
        <v>111</v>
      </c>
      <c r="B155" s="56" t="s">
        <v>111</v>
      </c>
      <c r="C155" s="24">
        <f>SUM(C156)</f>
        <v>1452233</v>
      </c>
      <c r="D155" s="24">
        <f>SUM(D156)</f>
        <v>176507</v>
      </c>
      <c r="E155" s="24">
        <f aca="true" t="shared" si="52" ref="E155:J155">SUM(E156)</f>
        <v>195201</v>
      </c>
      <c r="F155" s="24">
        <f t="shared" si="52"/>
        <v>216105</v>
      </c>
      <c r="G155" s="24">
        <f t="shared" si="52"/>
        <v>216105</v>
      </c>
      <c r="H155" s="24">
        <f t="shared" si="52"/>
        <v>216105</v>
      </c>
      <c r="I155" s="24">
        <f t="shared" si="52"/>
        <v>216105</v>
      </c>
      <c r="J155" s="24">
        <f t="shared" si="52"/>
        <v>216105</v>
      </c>
      <c r="K155" s="12" t="s">
        <v>41</v>
      </c>
    </row>
    <row r="156" spans="1:11" s="11" customFormat="1" ht="15" customHeight="1">
      <c r="A156" s="70">
        <v>112</v>
      </c>
      <c r="B156" s="14" t="s">
        <v>20</v>
      </c>
      <c r="C156" s="31">
        <f>SUM(D156:J156)</f>
        <v>1452233</v>
      </c>
      <c r="D156" s="52">
        <v>176507</v>
      </c>
      <c r="E156" s="52">
        <v>195201</v>
      </c>
      <c r="F156" s="52">
        <v>216105</v>
      </c>
      <c r="G156" s="52">
        <v>216105</v>
      </c>
      <c r="H156" s="52">
        <v>216105</v>
      </c>
      <c r="I156" s="52">
        <v>216105</v>
      </c>
      <c r="J156" s="52">
        <v>216105</v>
      </c>
      <c r="K156" s="12"/>
    </row>
    <row r="157" spans="1:11" s="11" customFormat="1" ht="15" customHeight="1">
      <c r="A157" s="70"/>
      <c r="B157" s="14"/>
      <c r="C157" s="31"/>
      <c r="D157" s="52"/>
      <c r="E157" s="52"/>
      <c r="F157" s="52"/>
      <c r="G157" s="52"/>
      <c r="H157" s="52"/>
      <c r="I157" s="52"/>
      <c r="J157" s="52"/>
      <c r="K157" s="12"/>
    </row>
    <row r="158" spans="1:11" s="10" customFormat="1" ht="80.25" customHeight="1">
      <c r="A158" s="68">
        <v>113</v>
      </c>
      <c r="B158" s="63" t="s">
        <v>95</v>
      </c>
      <c r="C158" s="24">
        <f aca="true" t="shared" si="53" ref="C158:J158">SUM(C159)</f>
        <v>0</v>
      </c>
      <c r="D158" s="53">
        <f t="shared" si="53"/>
        <v>0</v>
      </c>
      <c r="E158" s="53">
        <f t="shared" si="53"/>
        <v>0</v>
      </c>
      <c r="F158" s="53">
        <f t="shared" si="53"/>
        <v>0</v>
      </c>
      <c r="G158" s="53">
        <f t="shared" si="53"/>
        <v>0</v>
      </c>
      <c r="H158" s="53">
        <f t="shared" si="53"/>
        <v>0</v>
      </c>
      <c r="I158" s="53">
        <f t="shared" si="53"/>
        <v>0</v>
      </c>
      <c r="J158" s="53">
        <f t="shared" si="53"/>
        <v>0</v>
      </c>
      <c r="K158" s="12" t="s">
        <v>41</v>
      </c>
    </row>
    <row r="159" spans="1:11" s="11" customFormat="1" ht="15" customHeight="1">
      <c r="A159" s="70">
        <v>114</v>
      </c>
      <c r="B159" s="17" t="s">
        <v>19</v>
      </c>
      <c r="C159" s="31">
        <f>SUM(D159:J159)</f>
        <v>0</v>
      </c>
      <c r="D159" s="52"/>
      <c r="E159" s="52"/>
      <c r="F159" s="52"/>
      <c r="G159" s="52"/>
      <c r="H159" s="52"/>
      <c r="I159" s="52"/>
      <c r="J159" s="52"/>
      <c r="K159" s="12"/>
    </row>
    <row r="160" spans="1:11" s="11" customFormat="1" ht="15" customHeight="1">
      <c r="A160" s="70"/>
      <c r="B160" s="17"/>
      <c r="C160" s="31"/>
      <c r="D160" s="52"/>
      <c r="E160" s="52"/>
      <c r="F160" s="52"/>
      <c r="G160" s="52"/>
      <c r="H160" s="52"/>
      <c r="I160" s="52"/>
      <c r="J160" s="52"/>
      <c r="K160" s="12"/>
    </row>
    <row r="161" spans="1:11" s="10" customFormat="1" ht="84" customHeight="1">
      <c r="A161" s="71">
        <v>115</v>
      </c>
      <c r="B161" s="55" t="s">
        <v>112</v>
      </c>
      <c r="C161" s="24">
        <f aca="true" t="shared" si="54" ref="C161:J161">SUM(C162)</f>
        <v>748492.1</v>
      </c>
      <c r="D161" s="53">
        <f t="shared" si="54"/>
        <v>93437.09999999999</v>
      </c>
      <c r="E161" s="53">
        <f t="shared" si="54"/>
        <v>98930</v>
      </c>
      <c r="F161" s="53">
        <f t="shared" si="54"/>
        <v>111225</v>
      </c>
      <c r="G161" s="53">
        <f t="shared" si="54"/>
        <v>111225</v>
      </c>
      <c r="H161" s="53">
        <f t="shared" si="54"/>
        <v>111225</v>
      </c>
      <c r="I161" s="53">
        <f t="shared" si="54"/>
        <v>111225</v>
      </c>
      <c r="J161" s="53">
        <f t="shared" si="54"/>
        <v>111225</v>
      </c>
      <c r="K161" s="12" t="s">
        <v>41</v>
      </c>
    </row>
    <row r="162" spans="1:11" s="11" customFormat="1" ht="15" customHeight="1">
      <c r="A162" s="70">
        <v>116</v>
      </c>
      <c r="B162" s="17" t="s">
        <v>18</v>
      </c>
      <c r="C162" s="31">
        <f>SUM(D162:J162)</f>
        <v>748492.1</v>
      </c>
      <c r="D162" s="52">
        <f>91990.2+504.2+942.7</f>
        <v>93437.09999999999</v>
      </c>
      <c r="E162" s="52">
        <v>98930</v>
      </c>
      <c r="F162" s="52">
        <v>111225</v>
      </c>
      <c r="G162" s="52">
        <v>111225</v>
      </c>
      <c r="H162" s="52">
        <v>111225</v>
      </c>
      <c r="I162" s="52">
        <v>111225</v>
      </c>
      <c r="J162" s="52">
        <v>111225</v>
      </c>
      <c r="K162" s="12"/>
    </row>
    <row r="163" spans="1:11" s="11" customFormat="1" ht="15" customHeight="1">
      <c r="A163" s="70"/>
      <c r="B163" s="17"/>
      <c r="C163" s="31"/>
      <c r="D163" s="52"/>
      <c r="E163" s="52"/>
      <c r="F163" s="52"/>
      <c r="G163" s="52"/>
      <c r="H163" s="52"/>
      <c r="I163" s="52"/>
      <c r="J163" s="52"/>
      <c r="K163" s="12"/>
    </row>
    <row r="164" spans="1:11" s="11" customFormat="1" ht="66.75" customHeight="1">
      <c r="A164" s="71">
        <v>117</v>
      </c>
      <c r="B164" s="64" t="s">
        <v>113</v>
      </c>
      <c r="C164" s="24">
        <f aca="true" t="shared" si="55" ref="C164:J164">SUM(C165)</f>
        <v>206364</v>
      </c>
      <c r="D164" s="53">
        <f t="shared" si="55"/>
        <v>28356</v>
      </c>
      <c r="E164" s="53">
        <f t="shared" si="55"/>
        <v>28648</v>
      </c>
      <c r="F164" s="53">
        <f t="shared" si="55"/>
        <v>29872</v>
      </c>
      <c r="G164" s="53">
        <f t="shared" si="55"/>
        <v>29872</v>
      </c>
      <c r="H164" s="53">
        <f t="shared" si="55"/>
        <v>29872</v>
      </c>
      <c r="I164" s="53">
        <f t="shared" si="55"/>
        <v>29872</v>
      </c>
      <c r="J164" s="53">
        <f t="shared" si="55"/>
        <v>29872</v>
      </c>
      <c r="K164" s="12" t="s">
        <v>53</v>
      </c>
    </row>
    <row r="165" spans="1:11" s="11" customFormat="1" ht="15" customHeight="1">
      <c r="A165" s="70">
        <v>118</v>
      </c>
      <c r="B165" s="14" t="s">
        <v>20</v>
      </c>
      <c r="C165" s="31">
        <f>SUM(D165:J165)</f>
        <v>206364</v>
      </c>
      <c r="D165" s="52">
        <f>27479+877</f>
        <v>28356</v>
      </c>
      <c r="E165" s="52">
        <v>28648</v>
      </c>
      <c r="F165" s="52">
        <v>29872</v>
      </c>
      <c r="G165" s="52">
        <v>29872</v>
      </c>
      <c r="H165" s="52">
        <v>29872</v>
      </c>
      <c r="I165" s="52">
        <v>29872</v>
      </c>
      <c r="J165" s="52">
        <v>29872</v>
      </c>
      <c r="K165" s="12"/>
    </row>
    <row r="166" spans="1:11" s="11" customFormat="1" ht="15" customHeight="1">
      <c r="A166" s="67"/>
      <c r="B166" s="14"/>
      <c r="C166" s="31"/>
      <c r="D166" s="52"/>
      <c r="E166" s="52"/>
      <c r="F166" s="52"/>
      <c r="G166" s="52"/>
      <c r="H166" s="52"/>
      <c r="I166" s="52"/>
      <c r="J166" s="52"/>
      <c r="K166" s="12"/>
    </row>
    <row r="167" spans="1:11" s="11" customFormat="1" ht="66.75" customHeight="1">
      <c r="A167" s="68">
        <v>119</v>
      </c>
      <c r="B167" s="64" t="s">
        <v>114</v>
      </c>
      <c r="C167" s="26">
        <f>SUM(C168+C172)</f>
        <v>515439.9</v>
      </c>
      <c r="D167" s="60">
        <f>SUM(D168+D172)</f>
        <v>66857.8</v>
      </c>
      <c r="E167" s="60">
        <f aca="true" t="shared" si="56" ref="E167:J167">SUM(E168+E172)</f>
        <v>70864.1</v>
      </c>
      <c r="F167" s="60">
        <f t="shared" si="56"/>
        <v>75543.6</v>
      </c>
      <c r="G167" s="60">
        <f t="shared" si="56"/>
        <v>75543.6</v>
      </c>
      <c r="H167" s="60">
        <f t="shared" si="56"/>
        <v>75543.6</v>
      </c>
      <c r="I167" s="60">
        <f t="shared" si="56"/>
        <v>75543.6</v>
      </c>
      <c r="J167" s="60">
        <f t="shared" si="56"/>
        <v>75543.6</v>
      </c>
      <c r="K167" s="12" t="s">
        <v>53</v>
      </c>
    </row>
    <row r="168" spans="1:11" s="11" customFormat="1" ht="15" customHeight="1">
      <c r="A168" s="70">
        <v>120</v>
      </c>
      <c r="B168" s="17" t="s">
        <v>18</v>
      </c>
      <c r="C168" s="31">
        <f>SUM(D168:J168)</f>
        <v>479757.9</v>
      </c>
      <c r="D168" s="52">
        <f>SUM(D170:D171)</f>
        <v>62660.4</v>
      </c>
      <c r="E168" s="52">
        <f aca="true" t="shared" si="57" ref="E168:J168">SUM(E170:E171)</f>
        <v>65797.5</v>
      </c>
      <c r="F168" s="52">
        <f t="shared" si="57"/>
        <v>70260</v>
      </c>
      <c r="G168" s="52">
        <f t="shared" si="57"/>
        <v>70260</v>
      </c>
      <c r="H168" s="52">
        <f t="shared" si="57"/>
        <v>70260</v>
      </c>
      <c r="I168" s="52">
        <f t="shared" si="57"/>
        <v>70260</v>
      </c>
      <c r="J168" s="52">
        <f t="shared" si="57"/>
        <v>70260</v>
      </c>
      <c r="K168" s="12"/>
    </row>
    <row r="169" spans="1:11" s="19" customFormat="1" ht="15" customHeight="1">
      <c r="A169" s="69"/>
      <c r="B169" s="18" t="s">
        <v>34</v>
      </c>
      <c r="C169" s="27"/>
      <c r="D169" s="45"/>
      <c r="E169" s="45"/>
      <c r="F169" s="45"/>
      <c r="G169" s="45"/>
      <c r="H169" s="45"/>
      <c r="I169" s="45"/>
      <c r="J169" s="45"/>
      <c r="K169" s="21"/>
    </row>
    <row r="170" spans="1:11" s="11" customFormat="1" ht="26.25" customHeight="1">
      <c r="A170" s="70">
        <v>121</v>
      </c>
      <c r="B170" s="65" t="s">
        <v>32</v>
      </c>
      <c r="C170" s="31">
        <f>SUM(D170:J170)</f>
        <v>223375.4</v>
      </c>
      <c r="D170" s="52">
        <v>29310.4</v>
      </c>
      <c r="E170" s="52">
        <v>29965</v>
      </c>
      <c r="F170" s="52">
        <v>32820</v>
      </c>
      <c r="G170" s="52">
        <v>32820</v>
      </c>
      <c r="H170" s="52">
        <v>32820</v>
      </c>
      <c r="I170" s="52">
        <v>32820</v>
      </c>
      <c r="J170" s="52">
        <v>32820</v>
      </c>
      <c r="K170" s="12"/>
    </row>
    <row r="171" spans="1:11" s="11" customFormat="1" ht="42.75" customHeight="1">
      <c r="A171" s="70">
        <v>122</v>
      </c>
      <c r="B171" s="66" t="s">
        <v>29</v>
      </c>
      <c r="C171" s="31">
        <f>SUM(D171:J171)</f>
        <v>256382.5</v>
      </c>
      <c r="D171" s="32">
        <f>24350+9000</f>
        <v>33350</v>
      </c>
      <c r="E171" s="32">
        <f>26351+9481.5</f>
        <v>35832.5</v>
      </c>
      <c r="F171" s="32">
        <f>27470+9970</f>
        <v>37440</v>
      </c>
      <c r="G171" s="32">
        <f>27470+9970</f>
        <v>37440</v>
      </c>
      <c r="H171" s="32">
        <f>27470+9970</f>
        <v>37440</v>
      </c>
      <c r="I171" s="32">
        <f>27470+9970</f>
        <v>37440</v>
      </c>
      <c r="J171" s="32">
        <f>27470+9970</f>
        <v>37440</v>
      </c>
      <c r="K171" s="12"/>
    </row>
    <row r="172" spans="1:11" s="11" customFormat="1" ht="15" customHeight="1">
      <c r="A172" s="70">
        <v>123</v>
      </c>
      <c r="B172" s="14" t="s">
        <v>21</v>
      </c>
      <c r="C172" s="31">
        <f>SUM(D172:J172)</f>
        <v>35682</v>
      </c>
      <c r="D172" s="32">
        <v>4197.4</v>
      </c>
      <c r="E172" s="32">
        <v>5066.6</v>
      </c>
      <c r="F172" s="32">
        <v>5283.6</v>
      </c>
      <c r="G172" s="32">
        <v>5283.6</v>
      </c>
      <c r="H172" s="32">
        <v>5283.6</v>
      </c>
      <c r="I172" s="32">
        <v>5283.6</v>
      </c>
      <c r="J172" s="32">
        <v>5283.6</v>
      </c>
      <c r="K172" s="12"/>
    </row>
    <row r="173" spans="1:11" s="11" customFormat="1" ht="15" customHeight="1">
      <c r="A173" s="70"/>
      <c r="B173" s="16"/>
      <c r="C173" s="31"/>
      <c r="D173" s="32"/>
      <c r="E173" s="32"/>
      <c r="F173" s="32"/>
      <c r="G173" s="32"/>
      <c r="H173" s="32"/>
      <c r="I173" s="32"/>
      <c r="J173" s="32"/>
      <c r="K173" s="12"/>
    </row>
    <row r="174" spans="1:11" s="11" customFormat="1" ht="66.75" customHeight="1">
      <c r="A174" s="152">
        <v>124</v>
      </c>
      <c r="B174" s="74" t="s">
        <v>199</v>
      </c>
      <c r="C174" s="60">
        <f>SUM(D174:J174)</f>
        <v>3124.8</v>
      </c>
      <c r="D174" s="60">
        <f>SUM(D175)</f>
        <v>3124.8</v>
      </c>
      <c r="E174" s="60">
        <f aca="true" t="shared" si="58" ref="E174:J174">SUM(E175)</f>
        <v>0</v>
      </c>
      <c r="F174" s="60">
        <f t="shared" si="58"/>
        <v>0</v>
      </c>
      <c r="G174" s="60">
        <f t="shared" si="58"/>
        <v>0</v>
      </c>
      <c r="H174" s="60">
        <f t="shared" si="58"/>
        <v>0</v>
      </c>
      <c r="I174" s="60">
        <f t="shared" si="58"/>
        <v>0</v>
      </c>
      <c r="J174" s="60">
        <f t="shared" si="58"/>
        <v>0</v>
      </c>
      <c r="K174" s="39" t="s">
        <v>53</v>
      </c>
    </row>
    <row r="175" spans="1:11" s="11" customFormat="1" ht="15" customHeight="1">
      <c r="A175" s="136">
        <v>125</v>
      </c>
      <c r="B175" s="40" t="s">
        <v>20</v>
      </c>
      <c r="C175" s="51">
        <f>SUM(D175:J175)</f>
        <v>3124.8</v>
      </c>
      <c r="D175" s="52">
        <f>SUM(D177)</f>
        <v>3124.8</v>
      </c>
      <c r="E175" s="52">
        <f aca="true" t="shared" si="59" ref="E175:J175">SUM(E177)</f>
        <v>0</v>
      </c>
      <c r="F175" s="52">
        <f t="shared" si="59"/>
        <v>0</v>
      </c>
      <c r="G175" s="52">
        <f t="shared" si="59"/>
        <v>0</v>
      </c>
      <c r="H175" s="52">
        <f t="shared" si="59"/>
        <v>0</v>
      </c>
      <c r="I175" s="52">
        <f t="shared" si="59"/>
        <v>0</v>
      </c>
      <c r="J175" s="52">
        <f t="shared" si="59"/>
        <v>0</v>
      </c>
      <c r="K175" s="39"/>
    </row>
    <row r="176" spans="1:11" s="19" customFormat="1" ht="15" customHeight="1">
      <c r="A176" s="137"/>
      <c r="B176" s="153" t="s">
        <v>34</v>
      </c>
      <c r="C176" s="44"/>
      <c r="D176" s="45"/>
      <c r="E176" s="45"/>
      <c r="F176" s="45"/>
      <c r="G176" s="45"/>
      <c r="H176" s="45"/>
      <c r="I176" s="45"/>
      <c r="J176" s="45"/>
      <c r="K176" s="46"/>
    </row>
    <row r="177" spans="1:11" s="11" customFormat="1" ht="42.75" customHeight="1">
      <c r="A177" s="136">
        <v>126</v>
      </c>
      <c r="B177" s="154" t="s">
        <v>29</v>
      </c>
      <c r="C177" s="51">
        <f>SUM(D177:J177)</f>
        <v>3124.8</v>
      </c>
      <c r="D177" s="52">
        <v>3124.8</v>
      </c>
      <c r="E177" s="52"/>
      <c r="F177" s="52"/>
      <c r="G177" s="52"/>
      <c r="H177" s="52"/>
      <c r="I177" s="52"/>
      <c r="J177" s="52"/>
      <c r="K177" s="39"/>
    </row>
    <row r="178" spans="1:11" s="11" customFormat="1" ht="15" customHeight="1">
      <c r="A178" s="67"/>
      <c r="B178" s="13"/>
      <c r="C178" s="32"/>
      <c r="D178" s="32"/>
      <c r="E178" s="32"/>
      <c r="F178" s="32"/>
      <c r="G178" s="32"/>
      <c r="H178" s="32"/>
      <c r="I178" s="32"/>
      <c r="J178" s="32"/>
      <c r="K178" s="12"/>
    </row>
    <row r="179" spans="1:11" s="10" customFormat="1" ht="15" customHeight="1">
      <c r="A179" s="160" t="s">
        <v>2</v>
      </c>
      <c r="B179" s="161"/>
      <c r="C179" s="162"/>
      <c r="D179" s="162"/>
      <c r="E179" s="162"/>
      <c r="F179" s="162"/>
      <c r="G179" s="162"/>
      <c r="H179" s="162"/>
      <c r="I179" s="162"/>
      <c r="J179" s="162"/>
      <c r="K179" s="163"/>
    </row>
    <row r="180" spans="1:11" s="11" customFormat="1" ht="15.75">
      <c r="A180" s="71">
        <v>127</v>
      </c>
      <c r="B180" s="64" t="s">
        <v>115</v>
      </c>
      <c r="C180" s="26">
        <f>SUM(C181:C182)</f>
        <v>35506.7</v>
      </c>
      <c r="D180" s="24">
        <f>SUM(D181:D182)</f>
        <v>3906.7</v>
      </c>
      <c r="E180" s="24">
        <f aca="true" t="shared" si="60" ref="E180:J180">SUM(E181:E182)</f>
        <v>15300</v>
      </c>
      <c r="F180" s="24">
        <f t="shared" si="60"/>
        <v>15300</v>
      </c>
      <c r="G180" s="24">
        <f t="shared" si="60"/>
        <v>300</v>
      </c>
      <c r="H180" s="24">
        <f t="shared" si="60"/>
        <v>300</v>
      </c>
      <c r="I180" s="24">
        <f t="shared" si="60"/>
        <v>200</v>
      </c>
      <c r="J180" s="24">
        <f t="shared" si="60"/>
        <v>200</v>
      </c>
      <c r="K180" s="49"/>
    </row>
    <row r="181" spans="1:11" s="11" customFormat="1" ht="15" customHeight="1">
      <c r="A181" s="70">
        <v>128</v>
      </c>
      <c r="B181" s="14" t="s">
        <v>18</v>
      </c>
      <c r="C181" s="25">
        <f>SUM(D181:J181)</f>
        <v>35506.7</v>
      </c>
      <c r="D181" s="23">
        <f>SUM(D186+D196)</f>
        <v>3906.7</v>
      </c>
      <c r="E181" s="23">
        <f aca="true" t="shared" si="61" ref="E181:J181">SUM(E186+E196)</f>
        <v>15300</v>
      </c>
      <c r="F181" s="23">
        <f t="shared" si="61"/>
        <v>15300</v>
      </c>
      <c r="G181" s="23">
        <f t="shared" si="61"/>
        <v>300</v>
      </c>
      <c r="H181" s="23">
        <f t="shared" si="61"/>
        <v>300</v>
      </c>
      <c r="I181" s="23">
        <f t="shared" si="61"/>
        <v>200</v>
      </c>
      <c r="J181" s="23">
        <f t="shared" si="61"/>
        <v>200</v>
      </c>
      <c r="K181" s="12"/>
    </row>
    <row r="182" spans="1:11" s="11" customFormat="1" ht="15" customHeight="1">
      <c r="A182" s="70">
        <v>129</v>
      </c>
      <c r="B182" s="14" t="s">
        <v>20</v>
      </c>
      <c r="C182" s="25">
        <f>SUM(D182:J182)</f>
        <v>0</v>
      </c>
      <c r="D182" s="23">
        <f>SUM(D187)</f>
        <v>0</v>
      </c>
      <c r="E182" s="23">
        <f aca="true" t="shared" si="62" ref="E182:J182">SUM(E187)</f>
        <v>0</v>
      </c>
      <c r="F182" s="23">
        <f t="shared" si="62"/>
        <v>0</v>
      </c>
      <c r="G182" s="23">
        <f t="shared" si="62"/>
        <v>0</v>
      </c>
      <c r="H182" s="23">
        <f t="shared" si="62"/>
        <v>0</v>
      </c>
      <c r="I182" s="23">
        <f t="shared" si="62"/>
        <v>0</v>
      </c>
      <c r="J182" s="23">
        <f t="shared" si="62"/>
        <v>0</v>
      </c>
      <c r="K182" s="12"/>
    </row>
    <row r="183" spans="1:11" s="11" customFormat="1" ht="15" customHeight="1">
      <c r="A183" s="67"/>
      <c r="B183" s="8"/>
      <c r="C183" s="9"/>
      <c r="D183" s="9"/>
      <c r="E183" s="9"/>
      <c r="F183" s="9"/>
      <c r="G183" s="9"/>
      <c r="H183" s="9"/>
      <c r="I183" s="9"/>
      <c r="J183" s="9"/>
      <c r="K183" s="12"/>
    </row>
    <row r="184" spans="1:11" s="11" customFormat="1" ht="15" customHeight="1">
      <c r="A184" s="156" t="s">
        <v>22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9"/>
    </row>
    <row r="185" spans="1:11" s="11" customFormat="1" ht="34.5" customHeight="1">
      <c r="A185" s="71">
        <v>130</v>
      </c>
      <c r="B185" s="64" t="s">
        <v>97</v>
      </c>
      <c r="C185" s="26">
        <f aca="true" t="shared" si="63" ref="C185:J185">SUM(C186:C187)</f>
        <v>33606.7</v>
      </c>
      <c r="D185" s="53">
        <f t="shared" si="63"/>
        <v>3606.7</v>
      </c>
      <c r="E185" s="53">
        <f t="shared" si="63"/>
        <v>15000</v>
      </c>
      <c r="F185" s="53">
        <f t="shared" si="63"/>
        <v>15000</v>
      </c>
      <c r="G185" s="53">
        <f t="shared" si="63"/>
        <v>0</v>
      </c>
      <c r="H185" s="53">
        <f t="shared" si="63"/>
        <v>0</v>
      </c>
      <c r="I185" s="53">
        <f t="shared" si="63"/>
        <v>0</v>
      </c>
      <c r="J185" s="53">
        <f t="shared" si="63"/>
        <v>0</v>
      </c>
      <c r="K185" s="12"/>
    </row>
    <row r="186" spans="1:11" s="11" customFormat="1" ht="15" customHeight="1">
      <c r="A186" s="70">
        <v>131</v>
      </c>
      <c r="B186" s="14" t="s">
        <v>18</v>
      </c>
      <c r="C186" s="25">
        <f>SUM(D186:J186)</f>
        <v>33606.7</v>
      </c>
      <c r="D186" s="82">
        <f>SUM(D191)</f>
        <v>3606.7</v>
      </c>
      <c r="E186" s="82">
        <f aca="true" t="shared" si="64" ref="E186:J187">SUM(E191)</f>
        <v>15000</v>
      </c>
      <c r="F186" s="82">
        <f t="shared" si="64"/>
        <v>15000</v>
      </c>
      <c r="G186" s="23">
        <f t="shared" si="64"/>
        <v>0</v>
      </c>
      <c r="H186" s="23">
        <f t="shared" si="64"/>
        <v>0</v>
      </c>
      <c r="I186" s="23">
        <f t="shared" si="64"/>
        <v>0</v>
      </c>
      <c r="J186" s="23">
        <f t="shared" si="64"/>
        <v>0</v>
      </c>
      <c r="K186" s="12"/>
    </row>
    <row r="187" spans="1:11" s="11" customFormat="1" ht="15" customHeight="1">
      <c r="A187" s="136">
        <v>132</v>
      </c>
      <c r="B187" s="14" t="s">
        <v>20</v>
      </c>
      <c r="C187" s="25">
        <f>SUM(D187:J187)</f>
        <v>0</v>
      </c>
      <c r="D187" s="23">
        <f>SUM(D192)</f>
        <v>0</v>
      </c>
      <c r="E187" s="23">
        <f t="shared" si="64"/>
        <v>0</v>
      </c>
      <c r="F187" s="23">
        <f t="shared" si="64"/>
        <v>0</v>
      </c>
      <c r="G187" s="23">
        <f t="shared" si="64"/>
        <v>0</v>
      </c>
      <c r="H187" s="23">
        <f t="shared" si="64"/>
        <v>0</v>
      </c>
      <c r="I187" s="23">
        <f t="shared" si="64"/>
        <v>0</v>
      </c>
      <c r="J187" s="23">
        <f t="shared" si="64"/>
        <v>0</v>
      </c>
      <c r="K187" s="12"/>
    </row>
    <row r="188" spans="1:11" s="11" customFormat="1" ht="15" customHeight="1">
      <c r="A188" s="67"/>
      <c r="B188" s="13"/>
      <c r="C188" s="23"/>
      <c r="D188" s="23"/>
      <c r="E188" s="23"/>
      <c r="F188" s="23"/>
      <c r="G188" s="23"/>
      <c r="H188" s="23"/>
      <c r="I188" s="23"/>
      <c r="J188" s="23"/>
      <c r="K188" s="12"/>
    </row>
    <row r="189" spans="1:11" s="11" customFormat="1" ht="15" customHeight="1">
      <c r="A189" s="164" t="s">
        <v>35</v>
      </c>
      <c r="B189" s="168"/>
      <c r="C189" s="168"/>
      <c r="D189" s="168"/>
      <c r="E189" s="168"/>
      <c r="F189" s="168"/>
      <c r="G189" s="168"/>
      <c r="H189" s="168"/>
      <c r="I189" s="168"/>
      <c r="J189" s="168"/>
      <c r="K189" s="169"/>
    </row>
    <row r="190" spans="1:11" s="62" customFormat="1" ht="31.5">
      <c r="A190" s="73">
        <v>133</v>
      </c>
      <c r="B190" s="74" t="s">
        <v>100</v>
      </c>
      <c r="C190" s="60">
        <f>SUM(D190:J190)</f>
        <v>33606.7</v>
      </c>
      <c r="D190" s="53">
        <f>SUM(D191:D192)</f>
        <v>3606.7</v>
      </c>
      <c r="E190" s="53">
        <f aca="true" t="shared" si="65" ref="E190:J190">SUM(E191:E192)</f>
        <v>15000</v>
      </c>
      <c r="F190" s="53">
        <f t="shared" si="65"/>
        <v>15000</v>
      </c>
      <c r="G190" s="53">
        <f t="shared" si="65"/>
        <v>0</v>
      </c>
      <c r="H190" s="53">
        <f t="shared" si="65"/>
        <v>0</v>
      </c>
      <c r="I190" s="53">
        <f t="shared" si="65"/>
        <v>0</v>
      </c>
      <c r="J190" s="53">
        <f t="shared" si="65"/>
        <v>0</v>
      </c>
      <c r="K190" s="61"/>
    </row>
    <row r="191" spans="1:11" s="22" customFormat="1" ht="15" customHeight="1">
      <c r="A191" s="136">
        <v>134</v>
      </c>
      <c r="B191" s="14" t="s">
        <v>18</v>
      </c>
      <c r="C191" s="25">
        <f>SUM(D191:J191)</f>
        <v>33606.7</v>
      </c>
      <c r="D191" s="82">
        <v>3606.7</v>
      </c>
      <c r="E191" s="82">
        <v>15000</v>
      </c>
      <c r="F191" s="82">
        <v>15000</v>
      </c>
      <c r="G191" s="82"/>
      <c r="H191" s="82"/>
      <c r="I191" s="82"/>
      <c r="J191" s="82"/>
      <c r="K191" s="39"/>
    </row>
    <row r="192" spans="1:11" s="11" customFormat="1" ht="15" customHeight="1">
      <c r="A192" s="136">
        <v>135</v>
      </c>
      <c r="B192" s="14" t="s">
        <v>20</v>
      </c>
      <c r="C192" s="25">
        <f>SUM(D192:J192)</f>
        <v>0</v>
      </c>
      <c r="D192" s="23"/>
      <c r="E192" s="23"/>
      <c r="F192" s="23"/>
      <c r="G192" s="23"/>
      <c r="H192" s="23"/>
      <c r="I192" s="23"/>
      <c r="J192" s="23"/>
      <c r="K192" s="12"/>
    </row>
    <row r="193" spans="1:11" s="11" customFormat="1" ht="15" customHeight="1">
      <c r="A193" s="67"/>
      <c r="B193" s="13"/>
      <c r="C193" s="23"/>
      <c r="D193" s="23"/>
      <c r="E193" s="23"/>
      <c r="F193" s="23"/>
      <c r="G193" s="23"/>
      <c r="H193" s="23"/>
      <c r="I193" s="23"/>
      <c r="J193" s="23"/>
      <c r="K193" s="12"/>
    </row>
    <row r="194" spans="1:11" s="11" customFormat="1" ht="15" customHeight="1">
      <c r="A194" s="156" t="s">
        <v>26</v>
      </c>
      <c r="B194" s="157"/>
      <c r="C194" s="158"/>
      <c r="D194" s="158"/>
      <c r="E194" s="158"/>
      <c r="F194" s="158"/>
      <c r="G194" s="158"/>
      <c r="H194" s="158"/>
      <c r="I194" s="158"/>
      <c r="J194" s="158"/>
      <c r="K194" s="159"/>
    </row>
    <row r="195" spans="1:11" s="11" customFormat="1" ht="15.75">
      <c r="A195" s="71">
        <v>136</v>
      </c>
      <c r="B195" s="64" t="s">
        <v>27</v>
      </c>
      <c r="C195" s="26">
        <f>SUM(C196)</f>
        <v>1900</v>
      </c>
      <c r="D195" s="24">
        <f>SUM(D196:D196)</f>
        <v>300</v>
      </c>
      <c r="E195" s="24">
        <f aca="true" t="shared" si="66" ref="E195:J195">SUM(E196:E196)</f>
        <v>300</v>
      </c>
      <c r="F195" s="24">
        <f t="shared" si="66"/>
        <v>300</v>
      </c>
      <c r="G195" s="24">
        <f t="shared" si="66"/>
        <v>300</v>
      </c>
      <c r="H195" s="24">
        <f t="shared" si="66"/>
        <v>300</v>
      </c>
      <c r="I195" s="24">
        <f t="shared" si="66"/>
        <v>200</v>
      </c>
      <c r="J195" s="24">
        <f t="shared" si="66"/>
        <v>200</v>
      </c>
      <c r="K195" s="12"/>
    </row>
    <row r="196" spans="1:11" s="11" customFormat="1" ht="15" customHeight="1">
      <c r="A196" s="70">
        <v>137</v>
      </c>
      <c r="B196" s="14" t="s">
        <v>18</v>
      </c>
      <c r="C196" s="31">
        <f>SUM(D196:J196)</f>
        <v>1900</v>
      </c>
      <c r="D196" s="32">
        <f>SUM(D199+D202)</f>
        <v>300</v>
      </c>
      <c r="E196" s="32">
        <f aca="true" t="shared" si="67" ref="E196:J196">SUM(E199+E202)</f>
        <v>300</v>
      </c>
      <c r="F196" s="32">
        <f t="shared" si="67"/>
        <v>300</v>
      </c>
      <c r="G196" s="32">
        <f t="shared" si="67"/>
        <v>300</v>
      </c>
      <c r="H196" s="32">
        <f t="shared" si="67"/>
        <v>300</v>
      </c>
      <c r="I196" s="32">
        <f t="shared" si="67"/>
        <v>200</v>
      </c>
      <c r="J196" s="32">
        <f t="shared" si="67"/>
        <v>200</v>
      </c>
      <c r="K196" s="12"/>
    </row>
    <row r="197" spans="1:11" s="11" customFormat="1" ht="15" customHeight="1">
      <c r="A197" s="70"/>
      <c r="B197" s="17"/>
      <c r="C197" s="15"/>
      <c r="D197" s="9"/>
      <c r="E197" s="9"/>
      <c r="F197" s="9"/>
      <c r="G197" s="9"/>
      <c r="H197" s="9"/>
      <c r="I197" s="9"/>
      <c r="J197" s="9"/>
      <c r="K197" s="12"/>
    </row>
    <row r="198" spans="1:11" s="11" customFormat="1" ht="52.5" customHeight="1">
      <c r="A198" s="71">
        <v>138</v>
      </c>
      <c r="B198" s="64" t="s">
        <v>116</v>
      </c>
      <c r="C198" s="26">
        <f>SUM(C199)</f>
        <v>950</v>
      </c>
      <c r="D198" s="24">
        <f>SUM(D199:D199)</f>
        <v>150</v>
      </c>
      <c r="E198" s="24">
        <f aca="true" t="shared" si="68" ref="E198:J198">SUM(E199:E199)</f>
        <v>150</v>
      </c>
      <c r="F198" s="24">
        <f t="shared" si="68"/>
        <v>150</v>
      </c>
      <c r="G198" s="24">
        <f t="shared" si="68"/>
        <v>150</v>
      </c>
      <c r="H198" s="24">
        <f t="shared" si="68"/>
        <v>150</v>
      </c>
      <c r="I198" s="24">
        <f t="shared" si="68"/>
        <v>100</v>
      </c>
      <c r="J198" s="24">
        <f t="shared" si="68"/>
        <v>100</v>
      </c>
      <c r="K198" s="12" t="s">
        <v>54</v>
      </c>
    </row>
    <row r="199" spans="1:11" s="11" customFormat="1" ht="15" customHeight="1">
      <c r="A199" s="70">
        <v>139</v>
      </c>
      <c r="B199" s="14" t="s">
        <v>18</v>
      </c>
      <c r="C199" s="31">
        <f>SUM(D199:J199)</f>
        <v>950</v>
      </c>
      <c r="D199" s="32">
        <v>150</v>
      </c>
      <c r="E199" s="32">
        <v>150</v>
      </c>
      <c r="F199" s="32">
        <v>150</v>
      </c>
      <c r="G199" s="32">
        <v>150</v>
      </c>
      <c r="H199" s="32">
        <v>150</v>
      </c>
      <c r="I199" s="32">
        <v>100</v>
      </c>
      <c r="J199" s="32">
        <v>100</v>
      </c>
      <c r="K199" s="12"/>
    </row>
    <row r="200" spans="1:11" s="11" customFormat="1" ht="15" customHeight="1">
      <c r="A200" s="70"/>
      <c r="B200" s="14"/>
      <c r="C200" s="31"/>
      <c r="D200" s="32"/>
      <c r="E200" s="32"/>
      <c r="F200" s="32"/>
      <c r="G200" s="32"/>
      <c r="H200" s="32"/>
      <c r="I200" s="32"/>
      <c r="J200" s="32"/>
      <c r="K200" s="12"/>
    </row>
    <row r="201" spans="1:11" s="11" customFormat="1" ht="51" customHeight="1">
      <c r="A201" s="71">
        <v>140</v>
      </c>
      <c r="B201" s="64" t="s">
        <v>117</v>
      </c>
      <c r="C201" s="26">
        <f>SUM(C202)</f>
        <v>950</v>
      </c>
      <c r="D201" s="24">
        <f>SUM(D202:D202)</f>
        <v>150</v>
      </c>
      <c r="E201" s="24">
        <f aca="true" t="shared" si="69" ref="E201:J201">SUM(E202:E202)</f>
        <v>150</v>
      </c>
      <c r="F201" s="24">
        <f t="shared" si="69"/>
        <v>150</v>
      </c>
      <c r="G201" s="24">
        <f t="shared" si="69"/>
        <v>150</v>
      </c>
      <c r="H201" s="24">
        <f t="shared" si="69"/>
        <v>150</v>
      </c>
      <c r="I201" s="24">
        <f t="shared" si="69"/>
        <v>100</v>
      </c>
      <c r="J201" s="24">
        <f t="shared" si="69"/>
        <v>100</v>
      </c>
      <c r="K201" s="12" t="s">
        <v>55</v>
      </c>
    </row>
    <row r="202" spans="1:11" s="11" customFormat="1" ht="15" customHeight="1">
      <c r="A202" s="70">
        <v>141</v>
      </c>
      <c r="B202" s="14" t="s">
        <v>18</v>
      </c>
      <c r="C202" s="31">
        <f>SUM(D202:J202)</f>
        <v>950</v>
      </c>
      <c r="D202" s="32">
        <v>150</v>
      </c>
      <c r="E202" s="32">
        <v>150</v>
      </c>
      <c r="F202" s="32">
        <v>150</v>
      </c>
      <c r="G202" s="32">
        <v>150</v>
      </c>
      <c r="H202" s="32">
        <v>150</v>
      </c>
      <c r="I202" s="32">
        <v>100</v>
      </c>
      <c r="J202" s="32">
        <v>100</v>
      </c>
      <c r="K202" s="12"/>
    </row>
    <row r="203" spans="1:11" s="11" customFormat="1" ht="15" customHeight="1">
      <c r="A203" s="67"/>
      <c r="B203" s="13"/>
      <c r="C203" s="32"/>
      <c r="D203" s="32"/>
      <c r="E203" s="32"/>
      <c r="F203" s="32"/>
      <c r="G203" s="32"/>
      <c r="H203" s="32"/>
      <c r="I203" s="32"/>
      <c r="J203" s="32"/>
      <c r="K203" s="12"/>
    </row>
    <row r="204" spans="1:11" s="10" customFormat="1" ht="15" customHeight="1">
      <c r="A204" s="160" t="s">
        <v>3</v>
      </c>
      <c r="B204" s="161"/>
      <c r="C204" s="162"/>
      <c r="D204" s="162"/>
      <c r="E204" s="162"/>
      <c r="F204" s="162"/>
      <c r="G204" s="162"/>
      <c r="H204" s="162"/>
      <c r="I204" s="162"/>
      <c r="J204" s="162"/>
      <c r="K204" s="163"/>
    </row>
    <row r="205" spans="1:11" s="11" customFormat="1" ht="15.75">
      <c r="A205" s="71">
        <v>142</v>
      </c>
      <c r="B205" s="64" t="s">
        <v>118</v>
      </c>
      <c r="C205" s="26">
        <f>SUM(C206:C209)</f>
        <v>146053.2</v>
      </c>
      <c r="D205" s="24">
        <f>SUM(D206:D209)</f>
        <v>20762.800000000003</v>
      </c>
      <c r="E205" s="24">
        <f aca="true" t="shared" si="70" ref="E205:J205">SUM(E206:E209)</f>
        <v>19922.9</v>
      </c>
      <c r="F205" s="24">
        <f t="shared" si="70"/>
        <v>21073.5</v>
      </c>
      <c r="G205" s="24">
        <f t="shared" si="70"/>
        <v>21073.5</v>
      </c>
      <c r="H205" s="24">
        <f t="shared" si="70"/>
        <v>21073.5</v>
      </c>
      <c r="I205" s="24">
        <f t="shared" si="70"/>
        <v>21073.5</v>
      </c>
      <c r="J205" s="24">
        <f t="shared" si="70"/>
        <v>21073.5</v>
      </c>
      <c r="K205" s="12"/>
    </row>
    <row r="206" spans="1:11" s="11" customFormat="1" ht="15" customHeight="1">
      <c r="A206" s="70">
        <v>143</v>
      </c>
      <c r="B206" s="14" t="s">
        <v>18</v>
      </c>
      <c r="C206" s="31">
        <f>SUM(D206:J206)</f>
        <v>68370.2</v>
      </c>
      <c r="D206" s="32">
        <f>SUM(D213+D221)</f>
        <v>9410.2</v>
      </c>
      <c r="E206" s="32">
        <f aca="true" t="shared" si="71" ref="E206:J206">SUM(E213+E221)</f>
        <v>9310</v>
      </c>
      <c r="F206" s="32">
        <f t="shared" si="71"/>
        <v>9930</v>
      </c>
      <c r="G206" s="32">
        <f t="shared" si="71"/>
        <v>9930</v>
      </c>
      <c r="H206" s="32">
        <f t="shared" si="71"/>
        <v>9930</v>
      </c>
      <c r="I206" s="32">
        <f t="shared" si="71"/>
        <v>9930</v>
      </c>
      <c r="J206" s="32">
        <f t="shared" si="71"/>
        <v>9930</v>
      </c>
      <c r="K206" s="12"/>
    </row>
    <row r="207" spans="1:11" s="11" customFormat="1" ht="15" customHeight="1">
      <c r="A207" s="70">
        <v>144</v>
      </c>
      <c r="B207" s="14" t="s">
        <v>19</v>
      </c>
      <c r="C207" s="31">
        <f>SUM(D207:J207)</f>
        <v>0</v>
      </c>
      <c r="D207" s="32"/>
      <c r="E207" s="32"/>
      <c r="F207" s="32"/>
      <c r="G207" s="32"/>
      <c r="H207" s="32"/>
      <c r="I207" s="32"/>
      <c r="J207" s="32"/>
      <c r="K207" s="12"/>
    </row>
    <row r="208" spans="1:11" s="11" customFormat="1" ht="15" customHeight="1">
      <c r="A208" s="70">
        <v>145</v>
      </c>
      <c r="B208" s="14" t="s">
        <v>20</v>
      </c>
      <c r="C208" s="31">
        <f>SUM(D208:J208)</f>
        <v>77683</v>
      </c>
      <c r="D208" s="32">
        <f>SUM(D223)</f>
        <v>11352.6</v>
      </c>
      <c r="E208" s="32">
        <f aca="true" t="shared" si="72" ref="E208:J208">SUM(E223)</f>
        <v>10612.9</v>
      </c>
      <c r="F208" s="32">
        <f t="shared" si="72"/>
        <v>11143.5</v>
      </c>
      <c r="G208" s="32">
        <f t="shared" si="72"/>
        <v>11143.5</v>
      </c>
      <c r="H208" s="32">
        <f t="shared" si="72"/>
        <v>11143.5</v>
      </c>
      <c r="I208" s="32">
        <f t="shared" si="72"/>
        <v>11143.5</v>
      </c>
      <c r="J208" s="32">
        <f t="shared" si="72"/>
        <v>11143.5</v>
      </c>
      <c r="K208" s="12"/>
    </row>
    <row r="209" spans="1:11" s="11" customFormat="1" ht="15" customHeight="1">
      <c r="A209" s="70">
        <v>146</v>
      </c>
      <c r="B209" s="14" t="s">
        <v>21</v>
      </c>
      <c r="C209" s="31">
        <f>SUM(D209:J209)</f>
        <v>0</v>
      </c>
      <c r="D209" s="32"/>
      <c r="E209" s="32"/>
      <c r="F209" s="32"/>
      <c r="G209" s="32"/>
      <c r="H209" s="32"/>
      <c r="I209" s="32"/>
      <c r="J209" s="32"/>
      <c r="K209" s="12"/>
    </row>
    <row r="210" spans="1:11" s="11" customFormat="1" ht="15" customHeight="1">
      <c r="A210" s="67"/>
      <c r="B210" s="8"/>
      <c r="C210" s="9"/>
      <c r="D210" s="9"/>
      <c r="E210" s="9"/>
      <c r="F210" s="9"/>
      <c r="G210" s="9"/>
      <c r="H210" s="9"/>
      <c r="I210" s="9"/>
      <c r="J210" s="9"/>
      <c r="K210" s="12"/>
    </row>
    <row r="211" spans="1:11" s="11" customFormat="1" ht="15" customHeight="1">
      <c r="A211" s="156" t="s">
        <v>22</v>
      </c>
      <c r="B211" s="158"/>
      <c r="C211" s="158"/>
      <c r="D211" s="158"/>
      <c r="E211" s="158"/>
      <c r="F211" s="158"/>
      <c r="G211" s="158"/>
      <c r="H211" s="158"/>
      <c r="I211" s="158"/>
      <c r="J211" s="158"/>
      <c r="K211" s="159"/>
    </row>
    <row r="212" spans="1:11" s="11" customFormat="1" ht="35.25" customHeight="1">
      <c r="A212" s="71">
        <v>147</v>
      </c>
      <c r="B212" s="64" t="s">
        <v>97</v>
      </c>
      <c r="C212" s="26">
        <v>0</v>
      </c>
      <c r="D212" s="24"/>
      <c r="E212" s="24"/>
      <c r="F212" s="24"/>
      <c r="G212" s="24"/>
      <c r="H212" s="24"/>
      <c r="I212" s="24"/>
      <c r="J212" s="24"/>
      <c r="K212" s="12"/>
    </row>
    <row r="213" spans="1:11" s="11" customFormat="1" ht="15" customHeight="1">
      <c r="A213" s="70">
        <v>148</v>
      </c>
      <c r="B213" s="14" t="s">
        <v>18</v>
      </c>
      <c r="C213" s="31">
        <f>SUM(D213:J213)</f>
        <v>0</v>
      </c>
      <c r="D213" s="32"/>
      <c r="E213" s="32"/>
      <c r="F213" s="32"/>
      <c r="G213" s="32"/>
      <c r="H213" s="32"/>
      <c r="I213" s="32"/>
      <c r="J213" s="32"/>
      <c r="K213" s="12"/>
    </row>
    <row r="214" spans="1:11" s="11" customFormat="1" ht="15" customHeight="1">
      <c r="A214" s="67"/>
      <c r="B214" s="8"/>
      <c r="C214" s="9"/>
      <c r="D214" s="9"/>
      <c r="E214" s="9"/>
      <c r="F214" s="9"/>
      <c r="G214" s="9"/>
      <c r="H214" s="9"/>
      <c r="I214" s="9"/>
      <c r="J214" s="9"/>
      <c r="K214" s="12"/>
    </row>
    <row r="215" spans="1:11" s="11" customFormat="1" ht="15" customHeight="1">
      <c r="A215" s="164" t="s">
        <v>23</v>
      </c>
      <c r="B215" s="165"/>
      <c r="C215" s="166"/>
      <c r="D215" s="166"/>
      <c r="E215" s="166"/>
      <c r="F215" s="166"/>
      <c r="G215" s="166"/>
      <c r="H215" s="166"/>
      <c r="I215" s="166"/>
      <c r="J215" s="166"/>
      <c r="K215" s="167"/>
    </row>
    <row r="216" spans="1:11" s="11" customFormat="1" ht="48.75" customHeight="1">
      <c r="A216" s="71">
        <v>149</v>
      </c>
      <c r="B216" s="64" t="s">
        <v>130</v>
      </c>
      <c r="C216" s="26">
        <v>0</v>
      </c>
      <c r="D216" s="24"/>
      <c r="E216" s="24"/>
      <c r="F216" s="24"/>
      <c r="G216" s="24"/>
      <c r="H216" s="24"/>
      <c r="I216" s="24"/>
      <c r="J216" s="24"/>
      <c r="K216" s="12"/>
    </row>
    <row r="217" spans="1:11" s="11" customFormat="1" ht="15" customHeight="1">
      <c r="A217" s="70">
        <v>150</v>
      </c>
      <c r="B217" s="14" t="s">
        <v>18</v>
      </c>
      <c r="C217" s="31">
        <f>SUM(D217:J217)</f>
        <v>0</v>
      </c>
      <c r="D217" s="32"/>
      <c r="E217" s="32"/>
      <c r="F217" s="32"/>
      <c r="G217" s="32"/>
      <c r="H217" s="32"/>
      <c r="I217" s="32"/>
      <c r="J217" s="32"/>
      <c r="K217" s="12"/>
    </row>
    <row r="218" spans="1:11" s="11" customFormat="1" ht="15" customHeight="1">
      <c r="A218" s="67"/>
      <c r="B218" s="13"/>
      <c r="C218" s="9"/>
      <c r="D218" s="9"/>
      <c r="E218" s="9"/>
      <c r="F218" s="9"/>
      <c r="G218" s="9"/>
      <c r="H218" s="9"/>
      <c r="I218" s="9"/>
      <c r="J218" s="9"/>
      <c r="K218" s="12"/>
    </row>
    <row r="219" spans="1:11" s="11" customFormat="1" ht="15" customHeight="1">
      <c r="A219" s="156" t="s">
        <v>26</v>
      </c>
      <c r="B219" s="157"/>
      <c r="C219" s="158"/>
      <c r="D219" s="158"/>
      <c r="E219" s="158"/>
      <c r="F219" s="158"/>
      <c r="G219" s="158"/>
      <c r="H219" s="158"/>
      <c r="I219" s="158"/>
      <c r="J219" s="158"/>
      <c r="K219" s="159"/>
    </row>
    <row r="220" spans="1:11" s="11" customFormat="1" ht="15.75">
      <c r="A220" s="71">
        <v>151</v>
      </c>
      <c r="B220" s="64" t="s">
        <v>27</v>
      </c>
      <c r="C220" s="26">
        <f>SUM(C221:C223)</f>
        <v>146053.2</v>
      </c>
      <c r="D220" s="24">
        <f>SUM(D221:D223)</f>
        <v>20762.800000000003</v>
      </c>
      <c r="E220" s="24">
        <f aca="true" t="shared" si="73" ref="E220:J220">SUM(E221:E223)</f>
        <v>19922.9</v>
      </c>
      <c r="F220" s="24">
        <f t="shared" si="73"/>
        <v>21073.5</v>
      </c>
      <c r="G220" s="24">
        <f t="shared" si="73"/>
        <v>21073.5</v>
      </c>
      <c r="H220" s="24">
        <f t="shared" si="73"/>
        <v>21073.5</v>
      </c>
      <c r="I220" s="24">
        <f t="shared" si="73"/>
        <v>21073.5</v>
      </c>
      <c r="J220" s="24">
        <f t="shared" si="73"/>
        <v>21073.5</v>
      </c>
      <c r="K220" s="12"/>
    </row>
    <row r="221" spans="1:11" s="11" customFormat="1" ht="15" customHeight="1">
      <c r="A221" s="70">
        <v>152</v>
      </c>
      <c r="B221" s="14" t="s">
        <v>18</v>
      </c>
      <c r="C221" s="31">
        <f>SUM(D221:J221)</f>
        <v>68370.2</v>
      </c>
      <c r="D221" s="32">
        <f aca="true" t="shared" si="74" ref="D221:J221">SUM(D226+D230+D233+D237)</f>
        <v>9410.2</v>
      </c>
      <c r="E221" s="32">
        <f t="shared" si="74"/>
        <v>9310</v>
      </c>
      <c r="F221" s="32">
        <f t="shared" si="74"/>
        <v>9930</v>
      </c>
      <c r="G221" s="32">
        <f t="shared" si="74"/>
        <v>9930</v>
      </c>
      <c r="H221" s="32">
        <f t="shared" si="74"/>
        <v>9930</v>
      </c>
      <c r="I221" s="32">
        <f t="shared" si="74"/>
        <v>9930</v>
      </c>
      <c r="J221" s="32">
        <f t="shared" si="74"/>
        <v>9930</v>
      </c>
      <c r="K221" s="12"/>
    </row>
    <row r="222" spans="1:11" s="11" customFormat="1" ht="15" customHeight="1">
      <c r="A222" s="70">
        <v>153</v>
      </c>
      <c r="B222" s="14" t="s">
        <v>19</v>
      </c>
      <c r="C222" s="31">
        <f>SUM(D222:J222)</f>
        <v>0</v>
      </c>
      <c r="D222" s="32"/>
      <c r="E222" s="32"/>
      <c r="F222" s="32"/>
      <c r="G222" s="32"/>
      <c r="H222" s="32"/>
      <c r="I222" s="32"/>
      <c r="J222" s="32"/>
      <c r="K222" s="12"/>
    </row>
    <row r="223" spans="1:11" s="11" customFormat="1" ht="15" customHeight="1">
      <c r="A223" s="70">
        <v>154</v>
      </c>
      <c r="B223" s="14" t="s">
        <v>20</v>
      </c>
      <c r="C223" s="31">
        <f>SUM(D223:J223)</f>
        <v>77683</v>
      </c>
      <c r="D223" s="32">
        <f>SUM(D234+D227)</f>
        <v>11352.6</v>
      </c>
      <c r="E223" s="32">
        <f aca="true" t="shared" si="75" ref="E223:J223">SUM(E234+E227)</f>
        <v>10612.9</v>
      </c>
      <c r="F223" s="32">
        <f t="shared" si="75"/>
        <v>11143.5</v>
      </c>
      <c r="G223" s="32">
        <f t="shared" si="75"/>
        <v>11143.5</v>
      </c>
      <c r="H223" s="32">
        <f t="shared" si="75"/>
        <v>11143.5</v>
      </c>
      <c r="I223" s="32">
        <f t="shared" si="75"/>
        <v>11143.5</v>
      </c>
      <c r="J223" s="32">
        <f t="shared" si="75"/>
        <v>11143.5</v>
      </c>
      <c r="K223" s="12"/>
    </row>
    <row r="224" spans="1:11" s="11" customFormat="1" ht="15" customHeight="1">
      <c r="A224" s="70"/>
      <c r="B224" s="17"/>
      <c r="C224" s="31"/>
      <c r="D224" s="32"/>
      <c r="E224" s="32"/>
      <c r="F224" s="32"/>
      <c r="G224" s="32"/>
      <c r="H224" s="32"/>
      <c r="I224" s="32"/>
      <c r="J224" s="32"/>
      <c r="K224" s="12"/>
    </row>
    <row r="225" spans="1:11" s="11" customFormat="1" ht="83.25" customHeight="1">
      <c r="A225" s="71">
        <v>155</v>
      </c>
      <c r="B225" s="64" t="s">
        <v>103</v>
      </c>
      <c r="C225" s="26">
        <f>SUM(C226)</f>
        <v>14000</v>
      </c>
      <c r="D225" s="24">
        <f aca="true" t="shared" si="76" ref="D225:J225">SUM(D226:D228)</f>
        <v>3245.1</v>
      </c>
      <c r="E225" s="24">
        <f t="shared" si="76"/>
        <v>2000</v>
      </c>
      <c r="F225" s="24">
        <f t="shared" si="76"/>
        <v>2000</v>
      </c>
      <c r="G225" s="24">
        <f t="shared" si="76"/>
        <v>2000</v>
      </c>
      <c r="H225" s="24">
        <f t="shared" si="76"/>
        <v>2000</v>
      </c>
      <c r="I225" s="24">
        <f t="shared" si="76"/>
        <v>2000</v>
      </c>
      <c r="J225" s="24">
        <f t="shared" si="76"/>
        <v>2000</v>
      </c>
      <c r="K225" s="12" t="s">
        <v>56</v>
      </c>
    </row>
    <row r="226" spans="1:11" s="11" customFormat="1" ht="15" customHeight="1">
      <c r="A226" s="70">
        <v>156</v>
      </c>
      <c r="B226" s="14" t="s">
        <v>18</v>
      </c>
      <c r="C226" s="31">
        <f>SUM(D226:J226)</f>
        <v>14000</v>
      </c>
      <c r="D226" s="32">
        <v>2000</v>
      </c>
      <c r="E226" s="32">
        <v>2000</v>
      </c>
      <c r="F226" s="32">
        <v>2000</v>
      </c>
      <c r="G226" s="32">
        <v>2000</v>
      </c>
      <c r="H226" s="32">
        <v>2000</v>
      </c>
      <c r="I226" s="32">
        <v>2000</v>
      </c>
      <c r="J226" s="32">
        <v>2000</v>
      </c>
      <c r="K226" s="12"/>
    </row>
    <row r="227" spans="1:11" s="11" customFormat="1" ht="15" customHeight="1">
      <c r="A227" s="67">
        <v>157</v>
      </c>
      <c r="B227" s="16" t="s">
        <v>20</v>
      </c>
      <c r="C227" s="31">
        <f>SUM(D227:J227)</f>
        <v>1245.1</v>
      </c>
      <c r="D227" s="32">
        <f>1245.1</f>
        <v>1245.1</v>
      </c>
      <c r="E227" s="32"/>
      <c r="F227" s="32"/>
      <c r="G227" s="32"/>
      <c r="H227" s="32"/>
      <c r="I227" s="32"/>
      <c r="J227" s="32"/>
      <c r="K227" s="12"/>
    </row>
    <row r="228" spans="1:11" s="11" customFormat="1" ht="15" customHeight="1">
      <c r="A228" s="71"/>
      <c r="B228" s="13"/>
      <c r="C228" s="32"/>
      <c r="D228" s="32"/>
      <c r="E228" s="32"/>
      <c r="F228" s="32"/>
      <c r="G228" s="32"/>
      <c r="H228" s="32"/>
      <c r="I228" s="32"/>
      <c r="J228" s="32"/>
      <c r="K228" s="12"/>
    </row>
    <row r="229" spans="1:11" s="11" customFormat="1" ht="50.25" customHeight="1">
      <c r="A229" s="70">
        <v>158</v>
      </c>
      <c r="B229" s="64" t="s">
        <v>119</v>
      </c>
      <c r="C229" s="26">
        <f>SUM(C230)</f>
        <v>13600</v>
      </c>
      <c r="D229" s="24">
        <f aca="true" t="shared" si="77" ref="D229:J229">SUM(D230:D231)</f>
        <v>1600</v>
      </c>
      <c r="E229" s="24">
        <f t="shared" si="77"/>
        <v>2000</v>
      </c>
      <c r="F229" s="24">
        <f t="shared" si="77"/>
        <v>2000</v>
      </c>
      <c r="G229" s="24">
        <f t="shared" si="77"/>
        <v>2000</v>
      </c>
      <c r="H229" s="24">
        <f t="shared" si="77"/>
        <v>2000</v>
      </c>
      <c r="I229" s="24">
        <f t="shared" si="77"/>
        <v>2000</v>
      </c>
      <c r="J229" s="24">
        <f t="shared" si="77"/>
        <v>2000</v>
      </c>
      <c r="K229" s="12" t="s">
        <v>56</v>
      </c>
    </row>
    <row r="230" spans="1:11" s="11" customFormat="1" ht="15" customHeight="1">
      <c r="A230" s="70">
        <v>159</v>
      </c>
      <c r="B230" s="14" t="s">
        <v>18</v>
      </c>
      <c r="C230" s="31">
        <f>SUM(D230:J230)</f>
        <v>13600</v>
      </c>
      <c r="D230" s="32">
        <f>2000-400</f>
        <v>1600</v>
      </c>
      <c r="E230" s="32">
        <v>2000</v>
      </c>
      <c r="F230" s="32">
        <v>2000</v>
      </c>
      <c r="G230" s="32">
        <v>2000</v>
      </c>
      <c r="H230" s="32">
        <v>2000</v>
      </c>
      <c r="I230" s="32">
        <v>2000</v>
      </c>
      <c r="J230" s="32">
        <v>2000</v>
      </c>
      <c r="K230" s="12"/>
    </row>
    <row r="231" spans="1:11" s="11" customFormat="1" ht="15" customHeight="1">
      <c r="A231" s="71"/>
      <c r="B231" s="14"/>
      <c r="C231" s="32"/>
      <c r="D231" s="32"/>
      <c r="E231" s="32"/>
      <c r="F231" s="32"/>
      <c r="G231" s="32"/>
      <c r="H231" s="32"/>
      <c r="I231" s="32"/>
      <c r="J231" s="32"/>
      <c r="K231" s="12"/>
    </row>
    <row r="232" spans="1:11" s="11" customFormat="1" ht="50.25" customHeight="1">
      <c r="A232" s="70">
        <v>160</v>
      </c>
      <c r="B232" s="64" t="s">
        <v>104</v>
      </c>
      <c r="C232" s="26">
        <f>SUM(C233:C234)</f>
        <v>107148.09999999999</v>
      </c>
      <c r="D232" s="24">
        <f>SUM(D233:D234)</f>
        <v>14317.7</v>
      </c>
      <c r="E232" s="24">
        <f aca="true" t="shared" si="78" ref="E232:J232">SUM(E233:E234)</f>
        <v>14612.9</v>
      </c>
      <c r="F232" s="24">
        <f t="shared" si="78"/>
        <v>15643.5</v>
      </c>
      <c r="G232" s="24">
        <f t="shared" si="78"/>
        <v>15643.5</v>
      </c>
      <c r="H232" s="24">
        <f t="shared" si="78"/>
        <v>15643.5</v>
      </c>
      <c r="I232" s="24">
        <f t="shared" si="78"/>
        <v>15643.5</v>
      </c>
      <c r="J232" s="24">
        <f t="shared" si="78"/>
        <v>15643.5</v>
      </c>
      <c r="K232" s="12" t="s">
        <v>57</v>
      </c>
    </row>
    <row r="233" spans="1:11" s="11" customFormat="1" ht="15" customHeight="1">
      <c r="A233" s="70">
        <v>161</v>
      </c>
      <c r="B233" s="14" t="s">
        <v>18</v>
      </c>
      <c r="C233" s="25">
        <f>SUM(D233:J233)</f>
        <v>30710.2</v>
      </c>
      <c r="D233" s="82">
        <f>4000+210.2</f>
        <v>4210.2</v>
      </c>
      <c r="E233" s="23">
        <v>4000</v>
      </c>
      <c r="F233" s="23">
        <v>4500</v>
      </c>
      <c r="G233" s="23">
        <v>4500</v>
      </c>
      <c r="H233" s="23">
        <v>4500</v>
      </c>
      <c r="I233" s="23">
        <v>4500</v>
      </c>
      <c r="J233" s="23">
        <v>4500</v>
      </c>
      <c r="K233" s="12"/>
    </row>
    <row r="234" spans="1:11" s="11" customFormat="1" ht="15" customHeight="1">
      <c r="A234" s="70">
        <v>162</v>
      </c>
      <c r="B234" s="14" t="s">
        <v>20</v>
      </c>
      <c r="C234" s="25">
        <f>SUM(D234:J234)</f>
        <v>76437.9</v>
      </c>
      <c r="D234" s="82">
        <v>10107.5</v>
      </c>
      <c r="E234" s="82">
        <v>10612.9</v>
      </c>
      <c r="F234" s="82">
        <v>11143.5</v>
      </c>
      <c r="G234" s="23">
        <v>11143.5</v>
      </c>
      <c r="H234" s="23">
        <v>11143.5</v>
      </c>
      <c r="I234" s="23">
        <v>11143.5</v>
      </c>
      <c r="J234" s="23">
        <v>11143.5</v>
      </c>
      <c r="K234" s="12"/>
    </row>
    <row r="235" spans="1:11" s="11" customFormat="1" ht="15" customHeight="1">
      <c r="A235" s="71"/>
      <c r="B235" s="14"/>
      <c r="C235" s="25"/>
      <c r="D235" s="23"/>
      <c r="E235" s="23"/>
      <c r="F235" s="23"/>
      <c r="G235" s="23"/>
      <c r="H235" s="23"/>
      <c r="I235" s="23"/>
      <c r="J235" s="23"/>
      <c r="K235" s="12"/>
    </row>
    <row r="236" spans="1:11" s="11" customFormat="1" ht="65.25" customHeight="1">
      <c r="A236" s="70">
        <v>163</v>
      </c>
      <c r="B236" s="64" t="s">
        <v>120</v>
      </c>
      <c r="C236" s="26">
        <f>SUM(D236:J236)</f>
        <v>10060</v>
      </c>
      <c r="D236" s="24">
        <f>SUM(D237:D238)</f>
        <v>1600</v>
      </c>
      <c r="E236" s="24">
        <f aca="true" t="shared" si="79" ref="E236:J236">SUM(E237:E238)</f>
        <v>1310</v>
      </c>
      <c r="F236" s="24">
        <f t="shared" si="79"/>
        <v>1430</v>
      </c>
      <c r="G236" s="24">
        <f t="shared" si="79"/>
        <v>1430</v>
      </c>
      <c r="H236" s="24">
        <f t="shared" si="79"/>
        <v>1430</v>
      </c>
      <c r="I236" s="24">
        <f t="shared" si="79"/>
        <v>1430</v>
      </c>
      <c r="J236" s="24">
        <f t="shared" si="79"/>
        <v>1430</v>
      </c>
      <c r="K236" s="12" t="s">
        <v>56</v>
      </c>
    </row>
    <row r="237" spans="1:11" s="11" customFormat="1" ht="15" customHeight="1">
      <c r="A237" s="70">
        <v>164</v>
      </c>
      <c r="B237" s="14" t="s">
        <v>18</v>
      </c>
      <c r="C237" s="31">
        <f>SUM(D237:J237)</f>
        <v>10060</v>
      </c>
      <c r="D237" s="32">
        <f>1200+400</f>
        <v>1600</v>
      </c>
      <c r="E237" s="32">
        <v>1310</v>
      </c>
      <c r="F237" s="32">
        <v>1430</v>
      </c>
      <c r="G237" s="32">
        <v>1430</v>
      </c>
      <c r="H237" s="32">
        <v>1430</v>
      </c>
      <c r="I237" s="32">
        <v>1430</v>
      </c>
      <c r="J237" s="32">
        <v>1430</v>
      </c>
      <c r="K237" s="12"/>
    </row>
    <row r="238" spans="1:11" s="11" customFormat="1" ht="15" customHeight="1">
      <c r="A238" s="70"/>
      <c r="B238" s="14"/>
      <c r="C238" s="25"/>
      <c r="D238" s="23"/>
      <c r="E238" s="23"/>
      <c r="F238" s="23"/>
      <c r="G238" s="23"/>
      <c r="H238" s="23"/>
      <c r="I238" s="23"/>
      <c r="J238" s="23"/>
      <c r="K238" s="12"/>
    </row>
    <row r="239" spans="1:11" s="10" customFormat="1" ht="30.75" customHeight="1">
      <c r="A239" s="160" t="s">
        <v>66</v>
      </c>
      <c r="B239" s="161"/>
      <c r="C239" s="162"/>
      <c r="D239" s="162"/>
      <c r="E239" s="162"/>
      <c r="F239" s="162"/>
      <c r="G239" s="162"/>
      <c r="H239" s="162"/>
      <c r="I239" s="162"/>
      <c r="J239" s="162"/>
      <c r="K239" s="163"/>
    </row>
    <row r="240" spans="1:11" s="11" customFormat="1" ht="15.75">
      <c r="A240" s="70">
        <v>165</v>
      </c>
      <c r="B240" s="64" t="s">
        <v>121</v>
      </c>
      <c r="C240" s="24">
        <f aca="true" t="shared" si="80" ref="C240:J240">SUM(C241:C243)</f>
        <v>227872.7</v>
      </c>
      <c r="D240" s="24">
        <f t="shared" si="80"/>
        <v>30758.7</v>
      </c>
      <c r="E240" s="24">
        <f t="shared" si="80"/>
        <v>32864</v>
      </c>
      <c r="F240" s="24">
        <f t="shared" si="80"/>
        <v>32250</v>
      </c>
      <c r="G240" s="24">
        <f t="shared" si="80"/>
        <v>33750</v>
      </c>
      <c r="H240" s="24">
        <f t="shared" si="80"/>
        <v>32250</v>
      </c>
      <c r="I240" s="24">
        <f t="shared" si="80"/>
        <v>32250</v>
      </c>
      <c r="J240" s="24">
        <f t="shared" si="80"/>
        <v>33750</v>
      </c>
      <c r="K240" s="12"/>
    </row>
    <row r="241" spans="1:11" s="11" customFormat="1" ht="15" customHeight="1">
      <c r="A241" s="70">
        <v>166</v>
      </c>
      <c r="B241" s="14" t="s">
        <v>18</v>
      </c>
      <c r="C241" s="31">
        <f>SUM(D241:J241)</f>
        <v>227122.7</v>
      </c>
      <c r="D241" s="32">
        <f>SUM(D247+D265)</f>
        <v>30008.7</v>
      </c>
      <c r="E241" s="32">
        <f aca="true" t="shared" si="81" ref="E241:J241">SUM(E247+E265)</f>
        <v>32864</v>
      </c>
      <c r="F241" s="32">
        <f t="shared" si="81"/>
        <v>32250</v>
      </c>
      <c r="G241" s="32">
        <f t="shared" si="81"/>
        <v>33750</v>
      </c>
      <c r="H241" s="32">
        <f t="shared" si="81"/>
        <v>32250</v>
      </c>
      <c r="I241" s="32">
        <f t="shared" si="81"/>
        <v>32250</v>
      </c>
      <c r="J241" s="32">
        <f t="shared" si="81"/>
        <v>33750</v>
      </c>
      <c r="K241" s="12"/>
    </row>
    <row r="242" spans="1:11" s="11" customFormat="1" ht="15" customHeight="1">
      <c r="A242" s="70">
        <v>167</v>
      </c>
      <c r="B242" s="14" t="s">
        <v>19</v>
      </c>
      <c r="C242" s="31">
        <f>SUM(D242:J242)</f>
        <v>0</v>
      </c>
      <c r="D242" s="32"/>
      <c r="E242" s="32"/>
      <c r="F242" s="32"/>
      <c r="G242" s="32"/>
      <c r="H242" s="32"/>
      <c r="I242" s="32"/>
      <c r="J242" s="32"/>
      <c r="K242" s="12"/>
    </row>
    <row r="243" spans="1:11" s="11" customFormat="1" ht="15" customHeight="1">
      <c r="A243" s="70">
        <v>168</v>
      </c>
      <c r="B243" s="14" t="s">
        <v>20</v>
      </c>
      <c r="C243" s="31">
        <f>SUM(D243:J243)</f>
        <v>750</v>
      </c>
      <c r="D243" s="32">
        <f>SUM(D249)</f>
        <v>750</v>
      </c>
      <c r="E243" s="32">
        <f aca="true" t="shared" si="82" ref="E243:J243">SUM(E249)</f>
        <v>0</v>
      </c>
      <c r="F243" s="32">
        <f t="shared" si="82"/>
        <v>0</v>
      </c>
      <c r="G243" s="32">
        <f t="shared" si="82"/>
        <v>0</v>
      </c>
      <c r="H243" s="32">
        <f t="shared" si="82"/>
        <v>0</v>
      </c>
      <c r="I243" s="32">
        <f t="shared" si="82"/>
        <v>0</v>
      </c>
      <c r="J243" s="32">
        <f t="shared" si="82"/>
        <v>0</v>
      </c>
      <c r="K243" s="12"/>
    </row>
    <row r="244" spans="1:11" s="11" customFormat="1" ht="15" customHeight="1">
      <c r="A244" s="70"/>
      <c r="B244" s="14"/>
      <c r="C244" s="31"/>
      <c r="D244" s="32"/>
      <c r="E244" s="32"/>
      <c r="F244" s="32"/>
      <c r="G244" s="32"/>
      <c r="H244" s="32"/>
      <c r="I244" s="32"/>
      <c r="J244" s="32"/>
      <c r="K244" s="12"/>
    </row>
    <row r="245" spans="1:11" s="11" customFormat="1" ht="15" customHeight="1">
      <c r="A245" s="156" t="s">
        <v>22</v>
      </c>
      <c r="B245" s="158"/>
      <c r="C245" s="158"/>
      <c r="D245" s="158"/>
      <c r="E245" s="158"/>
      <c r="F245" s="158"/>
      <c r="G245" s="158"/>
      <c r="H245" s="158"/>
      <c r="I245" s="158"/>
      <c r="J245" s="158"/>
      <c r="K245" s="159"/>
    </row>
    <row r="246" spans="1:11" s="11" customFormat="1" ht="36" customHeight="1">
      <c r="A246" s="70">
        <v>169</v>
      </c>
      <c r="B246" s="64" t="s">
        <v>97</v>
      </c>
      <c r="C246" s="26">
        <f aca="true" t="shared" si="83" ref="C246:J246">SUM(C247:C249)</f>
        <v>6000</v>
      </c>
      <c r="D246" s="26">
        <f>SUM(D247:D249)</f>
        <v>1500</v>
      </c>
      <c r="E246" s="26">
        <f>SUM(E247:E249)</f>
        <v>1500</v>
      </c>
      <c r="F246" s="26">
        <f t="shared" si="83"/>
        <v>0</v>
      </c>
      <c r="G246" s="26">
        <f t="shared" si="83"/>
        <v>1500</v>
      </c>
      <c r="H246" s="26">
        <f t="shared" si="83"/>
        <v>0</v>
      </c>
      <c r="I246" s="26">
        <f t="shared" si="83"/>
        <v>0</v>
      </c>
      <c r="J246" s="26">
        <f t="shared" si="83"/>
        <v>1500</v>
      </c>
      <c r="K246" s="12"/>
    </row>
    <row r="247" spans="1:11" s="11" customFormat="1" ht="15" customHeight="1">
      <c r="A247" s="70">
        <v>170</v>
      </c>
      <c r="B247" s="14" t="s">
        <v>18</v>
      </c>
      <c r="C247" s="31">
        <f>SUM(D247:J247)</f>
        <v>5250</v>
      </c>
      <c r="D247" s="32">
        <f aca="true" t="shared" si="84" ref="D247:J247">SUM(D253+D257+D260)</f>
        <v>750</v>
      </c>
      <c r="E247" s="32">
        <f t="shared" si="84"/>
        <v>1500</v>
      </c>
      <c r="F247" s="32">
        <f t="shared" si="84"/>
        <v>0</v>
      </c>
      <c r="G247" s="32">
        <f t="shared" si="84"/>
        <v>1500</v>
      </c>
      <c r="H247" s="32">
        <f t="shared" si="84"/>
        <v>0</v>
      </c>
      <c r="I247" s="32">
        <f t="shared" si="84"/>
        <v>0</v>
      </c>
      <c r="J247" s="32">
        <f t="shared" si="84"/>
        <v>1500</v>
      </c>
      <c r="K247" s="12"/>
    </row>
    <row r="248" spans="1:11" s="11" customFormat="1" ht="15" customHeight="1">
      <c r="A248" s="70">
        <v>171</v>
      </c>
      <c r="B248" s="14" t="s">
        <v>19</v>
      </c>
      <c r="C248" s="31">
        <f>SUM(D248:J248)</f>
        <v>0</v>
      </c>
      <c r="D248" s="32"/>
      <c r="E248" s="32"/>
      <c r="F248" s="32"/>
      <c r="G248" s="32"/>
      <c r="H248" s="32"/>
      <c r="I248" s="32"/>
      <c r="J248" s="32"/>
      <c r="K248" s="12"/>
    </row>
    <row r="249" spans="1:11" s="11" customFormat="1" ht="15" customHeight="1">
      <c r="A249" s="67">
        <v>172</v>
      </c>
      <c r="B249" s="14" t="s">
        <v>20</v>
      </c>
      <c r="C249" s="31">
        <f>SUM(D249:J249)</f>
        <v>750</v>
      </c>
      <c r="D249" s="32">
        <f>SUM(D261)</f>
        <v>750</v>
      </c>
      <c r="E249" s="32">
        <f aca="true" t="shared" si="85" ref="E249:J249">SUM(E261)</f>
        <v>0</v>
      </c>
      <c r="F249" s="32">
        <f t="shared" si="85"/>
        <v>0</v>
      </c>
      <c r="G249" s="32">
        <f t="shared" si="85"/>
        <v>0</v>
      </c>
      <c r="H249" s="32">
        <f t="shared" si="85"/>
        <v>0</v>
      </c>
      <c r="I249" s="32">
        <f t="shared" si="85"/>
        <v>0</v>
      </c>
      <c r="J249" s="32">
        <f t="shared" si="85"/>
        <v>0</v>
      </c>
      <c r="K249" s="12"/>
    </row>
    <row r="250" spans="1:11" s="11" customFormat="1" ht="15" customHeight="1">
      <c r="A250" s="67"/>
      <c r="B250" s="8"/>
      <c r="C250" s="31"/>
      <c r="D250" s="32"/>
      <c r="E250" s="32"/>
      <c r="F250" s="32"/>
      <c r="G250" s="32"/>
      <c r="H250" s="32"/>
      <c r="I250" s="32"/>
      <c r="J250" s="32"/>
      <c r="K250" s="12"/>
    </row>
    <row r="251" spans="1:11" s="11" customFormat="1" ht="15" customHeight="1">
      <c r="A251" s="164" t="s">
        <v>23</v>
      </c>
      <c r="B251" s="165"/>
      <c r="C251" s="166"/>
      <c r="D251" s="166"/>
      <c r="E251" s="166"/>
      <c r="F251" s="166"/>
      <c r="G251" s="166"/>
      <c r="H251" s="166"/>
      <c r="I251" s="166"/>
      <c r="J251" s="166"/>
      <c r="K251" s="167"/>
    </row>
    <row r="252" spans="1:11" s="11" customFormat="1" ht="48.75" customHeight="1">
      <c r="A252" s="70">
        <v>173</v>
      </c>
      <c r="B252" s="64" t="s">
        <v>131</v>
      </c>
      <c r="C252" s="26">
        <v>0</v>
      </c>
      <c r="D252" s="24">
        <f>SUM(D253:D254)</f>
        <v>0</v>
      </c>
      <c r="E252" s="24"/>
      <c r="F252" s="24"/>
      <c r="G252" s="24"/>
      <c r="H252" s="24"/>
      <c r="I252" s="24"/>
      <c r="J252" s="24"/>
      <c r="K252" s="12"/>
    </row>
    <row r="253" spans="1:11" s="11" customFormat="1" ht="15" customHeight="1">
      <c r="A253" s="70">
        <v>174</v>
      </c>
      <c r="B253" s="14" t="s">
        <v>18</v>
      </c>
      <c r="C253" s="31">
        <f>SUM(D253:J253)</f>
        <v>0</v>
      </c>
      <c r="D253" s="32"/>
      <c r="E253" s="32"/>
      <c r="F253" s="32"/>
      <c r="G253" s="32"/>
      <c r="H253" s="32"/>
      <c r="I253" s="32"/>
      <c r="J253" s="32"/>
      <c r="K253" s="12"/>
    </row>
    <row r="254" spans="1:11" s="11" customFormat="1" ht="15" customHeight="1">
      <c r="A254" s="70"/>
      <c r="B254" s="14"/>
      <c r="C254" s="31"/>
      <c r="D254" s="32"/>
      <c r="E254" s="32"/>
      <c r="F254" s="32"/>
      <c r="G254" s="32"/>
      <c r="H254" s="32"/>
      <c r="I254" s="32"/>
      <c r="J254" s="32"/>
      <c r="K254" s="12"/>
    </row>
    <row r="255" spans="1:11" s="11" customFormat="1" ht="15" customHeight="1">
      <c r="A255" s="164" t="s">
        <v>35</v>
      </c>
      <c r="B255" s="165"/>
      <c r="C255" s="166"/>
      <c r="D255" s="166"/>
      <c r="E255" s="166"/>
      <c r="F255" s="166"/>
      <c r="G255" s="166"/>
      <c r="H255" s="166"/>
      <c r="I255" s="166"/>
      <c r="J255" s="166"/>
      <c r="K255" s="167"/>
    </row>
    <row r="256" spans="1:11" s="11" customFormat="1" ht="51.75" customHeight="1">
      <c r="A256" s="70">
        <v>175</v>
      </c>
      <c r="B256" s="64" t="s">
        <v>132</v>
      </c>
      <c r="C256" s="26">
        <f>SUM(D256:J256)</f>
        <v>1500</v>
      </c>
      <c r="D256" s="24">
        <f>SUM(D257)</f>
        <v>0</v>
      </c>
      <c r="E256" s="24">
        <f aca="true" t="shared" si="86" ref="E256:J256">SUM(E257)</f>
        <v>1500</v>
      </c>
      <c r="F256" s="24">
        <f t="shared" si="86"/>
        <v>0</v>
      </c>
      <c r="G256" s="24">
        <f t="shared" si="86"/>
        <v>0</v>
      </c>
      <c r="H256" s="24">
        <f t="shared" si="86"/>
        <v>0</v>
      </c>
      <c r="I256" s="24">
        <f t="shared" si="86"/>
        <v>0</v>
      </c>
      <c r="J256" s="24">
        <f t="shared" si="86"/>
        <v>0</v>
      </c>
      <c r="K256" s="12" t="s">
        <v>58</v>
      </c>
    </row>
    <row r="257" spans="1:11" s="11" customFormat="1" ht="15" customHeight="1">
      <c r="A257" s="70">
        <v>176</v>
      </c>
      <c r="B257" s="14" t="s">
        <v>18</v>
      </c>
      <c r="C257" s="31">
        <f>SUM(D257:J257)</f>
        <v>1500</v>
      </c>
      <c r="D257" s="32"/>
      <c r="E257" s="32">
        <v>1500</v>
      </c>
      <c r="F257" s="32"/>
      <c r="G257" s="32"/>
      <c r="H257" s="32"/>
      <c r="I257" s="32"/>
      <c r="J257" s="32"/>
      <c r="K257" s="12"/>
    </row>
    <row r="258" spans="1:11" s="11" customFormat="1" ht="15" customHeight="1">
      <c r="A258" s="71"/>
      <c r="B258" s="14"/>
      <c r="C258" s="31"/>
      <c r="D258" s="32"/>
      <c r="E258" s="32"/>
      <c r="F258" s="32"/>
      <c r="G258" s="32"/>
      <c r="H258" s="32"/>
      <c r="I258" s="32"/>
      <c r="J258" s="32"/>
      <c r="K258" s="12"/>
    </row>
    <row r="259" spans="1:11" s="11" customFormat="1" ht="79.5" customHeight="1">
      <c r="A259" s="70">
        <v>177</v>
      </c>
      <c r="B259" s="74" t="s">
        <v>134</v>
      </c>
      <c r="C259" s="24">
        <f>SUM(C260:C261)</f>
        <v>4500</v>
      </c>
      <c r="D259" s="24">
        <f>SUM(D260:D261)</f>
        <v>1500</v>
      </c>
      <c r="E259" s="24">
        <f aca="true" t="shared" si="87" ref="E259:J259">SUM(E260:E261)</f>
        <v>0</v>
      </c>
      <c r="F259" s="24">
        <f t="shared" si="87"/>
        <v>0</v>
      </c>
      <c r="G259" s="24">
        <f t="shared" si="87"/>
        <v>1500</v>
      </c>
      <c r="H259" s="24">
        <f t="shared" si="87"/>
        <v>0</v>
      </c>
      <c r="I259" s="24">
        <f t="shared" si="87"/>
        <v>0</v>
      </c>
      <c r="J259" s="24">
        <f t="shared" si="87"/>
        <v>1500</v>
      </c>
      <c r="K259" s="12" t="s">
        <v>59</v>
      </c>
    </row>
    <row r="260" spans="1:11" s="11" customFormat="1" ht="15.75">
      <c r="A260" s="70">
        <v>178</v>
      </c>
      <c r="B260" s="14" t="s">
        <v>18</v>
      </c>
      <c r="C260" s="31">
        <f>SUM(D260:J260)</f>
        <v>3750</v>
      </c>
      <c r="D260" s="32">
        <f>700+50</f>
        <v>750</v>
      </c>
      <c r="E260" s="32"/>
      <c r="F260" s="32"/>
      <c r="G260" s="32">
        <v>1500</v>
      </c>
      <c r="H260" s="32"/>
      <c r="I260" s="32"/>
      <c r="J260" s="32">
        <v>1500</v>
      </c>
      <c r="K260" s="12"/>
    </row>
    <row r="261" spans="1:11" s="11" customFormat="1" ht="15" customHeight="1">
      <c r="A261" s="70">
        <v>179</v>
      </c>
      <c r="B261" s="14" t="s">
        <v>20</v>
      </c>
      <c r="C261" s="31">
        <f>SUM(D261:J261)</f>
        <v>750</v>
      </c>
      <c r="D261" s="32">
        <f>750</f>
        <v>750</v>
      </c>
      <c r="E261" s="32"/>
      <c r="F261" s="32"/>
      <c r="G261" s="32"/>
      <c r="H261" s="32"/>
      <c r="I261" s="32"/>
      <c r="J261" s="32"/>
      <c r="K261" s="12"/>
    </row>
    <row r="262" spans="1:11" s="11" customFormat="1" ht="15" customHeight="1">
      <c r="A262" s="70"/>
      <c r="B262" s="17"/>
      <c r="C262" s="25"/>
      <c r="D262" s="23"/>
      <c r="E262" s="23"/>
      <c r="F262" s="23"/>
      <c r="G262" s="23"/>
      <c r="H262" s="23"/>
      <c r="I262" s="23"/>
      <c r="J262" s="23"/>
      <c r="K262" s="12"/>
    </row>
    <row r="263" spans="1:11" s="11" customFormat="1" ht="15" customHeight="1">
      <c r="A263" s="156" t="s">
        <v>26</v>
      </c>
      <c r="B263" s="157"/>
      <c r="C263" s="158"/>
      <c r="D263" s="158"/>
      <c r="E263" s="158"/>
      <c r="F263" s="158"/>
      <c r="G263" s="158"/>
      <c r="H263" s="158"/>
      <c r="I263" s="158"/>
      <c r="J263" s="158"/>
      <c r="K263" s="159"/>
    </row>
    <row r="264" spans="1:11" s="11" customFormat="1" ht="15.75">
      <c r="A264" s="70">
        <v>180</v>
      </c>
      <c r="B264" s="64" t="s">
        <v>27</v>
      </c>
      <c r="C264" s="26">
        <f>SUM(C265)</f>
        <v>221872.7</v>
      </c>
      <c r="D264" s="24">
        <f>SUM(D265:D265)</f>
        <v>29258.7</v>
      </c>
      <c r="E264" s="24">
        <f aca="true" t="shared" si="88" ref="E264:J264">SUM(E267+E270+E273+E276+E279+E282+E285+E288)</f>
        <v>31364</v>
      </c>
      <c r="F264" s="24">
        <f t="shared" si="88"/>
        <v>32250</v>
      </c>
      <c r="G264" s="24">
        <f t="shared" si="88"/>
        <v>32250</v>
      </c>
      <c r="H264" s="24">
        <f t="shared" si="88"/>
        <v>32250</v>
      </c>
      <c r="I264" s="24">
        <f t="shared" si="88"/>
        <v>32250</v>
      </c>
      <c r="J264" s="24">
        <f t="shared" si="88"/>
        <v>32250</v>
      </c>
      <c r="K264" s="12"/>
    </row>
    <row r="265" spans="1:11" s="11" customFormat="1" ht="15" customHeight="1">
      <c r="A265" s="70">
        <v>181</v>
      </c>
      <c r="B265" s="14" t="s">
        <v>18</v>
      </c>
      <c r="C265" s="25">
        <f>SUM(D265:J265)</f>
        <v>221872.7</v>
      </c>
      <c r="D265" s="23">
        <f>SUM(D268+D271+D274+D277+D280+D283+D286+D289)</f>
        <v>29258.7</v>
      </c>
      <c r="E265" s="23">
        <f aca="true" t="shared" si="89" ref="E265:J265">SUM(E268+E271+E274+E277+E280+E283+E286+E289)</f>
        <v>31364</v>
      </c>
      <c r="F265" s="23">
        <f t="shared" si="89"/>
        <v>32250</v>
      </c>
      <c r="G265" s="23">
        <f t="shared" si="89"/>
        <v>32250</v>
      </c>
      <c r="H265" s="23">
        <f t="shared" si="89"/>
        <v>32250</v>
      </c>
      <c r="I265" s="23">
        <f t="shared" si="89"/>
        <v>32250</v>
      </c>
      <c r="J265" s="23">
        <f t="shared" si="89"/>
        <v>32250</v>
      </c>
      <c r="K265" s="12"/>
    </row>
    <row r="266" spans="1:11" s="11" customFormat="1" ht="15" customHeight="1">
      <c r="A266" s="71"/>
      <c r="B266" s="17"/>
      <c r="C266" s="25"/>
      <c r="D266" s="23"/>
      <c r="E266" s="23"/>
      <c r="F266" s="23"/>
      <c r="G266" s="23"/>
      <c r="H266" s="23"/>
      <c r="I266" s="23"/>
      <c r="J266" s="23"/>
      <c r="K266" s="12"/>
    </row>
    <row r="267" spans="1:11" s="11" customFormat="1" ht="56.25" customHeight="1">
      <c r="A267" s="70">
        <v>182</v>
      </c>
      <c r="B267" s="64" t="s">
        <v>122</v>
      </c>
      <c r="C267" s="26">
        <f>SUM(C268)</f>
        <v>27505</v>
      </c>
      <c r="D267" s="24">
        <f>SUM(D268)</f>
        <v>3600</v>
      </c>
      <c r="E267" s="24">
        <f aca="true" t="shared" si="90" ref="E267:J267">SUM(E268)</f>
        <v>3905</v>
      </c>
      <c r="F267" s="24">
        <f t="shared" si="90"/>
        <v>4000</v>
      </c>
      <c r="G267" s="24">
        <f t="shared" si="90"/>
        <v>4000</v>
      </c>
      <c r="H267" s="24">
        <f t="shared" si="90"/>
        <v>4000</v>
      </c>
      <c r="I267" s="24">
        <f t="shared" si="90"/>
        <v>4000</v>
      </c>
      <c r="J267" s="24">
        <f t="shared" si="90"/>
        <v>4000</v>
      </c>
      <c r="K267" s="12" t="s">
        <v>60</v>
      </c>
    </row>
    <row r="268" spans="1:11" s="11" customFormat="1" ht="15" customHeight="1">
      <c r="A268" s="70">
        <v>183</v>
      </c>
      <c r="B268" s="14" t="s">
        <v>18</v>
      </c>
      <c r="C268" s="25">
        <f>SUM(D268:J268)</f>
        <v>27505</v>
      </c>
      <c r="D268" s="23">
        <v>3600</v>
      </c>
      <c r="E268" s="23">
        <v>3905</v>
      </c>
      <c r="F268" s="23">
        <v>4000</v>
      </c>
      <c r="G268" s="23">
        <v>4000</v>
      </c>
      <c r="H268" s="23">
        <v>4000</v>
      </c>
      <c r="I268" s="23">
        <v>4000</v>
      </c>
      <c r="J268" s="23">
        <v>4000</v>
      </c>
      <c r="K268" s="12"/>
    </row>
    <row r="269" spans="1:11" s="11" customFormat="1" ht="15" customHeight="1">
      <c r="A269" s="71"/>
      <c r="B269" s="14"/>
      <c r="C269" s="25"/>
      <c r="D269" s="23"/>
      <c r="E269" s="23"/>
      <c r="F269" s="23"/>
      <c r="G269" s="23"/>
      <c r="H269" s="23"/>
      <c r="I269" s="23"/>
      <c r="J269" s="23"/>
      <c r="K269" s="12"/>
    </row>
    <row r="270" spans="1:11" s="11" customFormat="1" ht="64.5" customHeight="1">
      <c r="A270" s="70">
        <v>184</v>
      </c>
      <c r="B270" s="64" t="s">
        <v>123</v>
      </c>
      <c r="C270" s="26">
        <f aca="true" t="shared" si="91" ref="C270:J270">SUM(C271)</f>
        <v>15268.7</v>
      </c>
      <c r="D270" s="24">
        <f t="shared" si="91"/>
        <v>1933.7</v>
      </c>
      <c r="E270" s="24">
        <f t="shared" si="91"/>
        <v>2135</v>
      </c>
      <c r="F270" s="24">
        <f t="shared" si="91"/>
        <v>2240</v>
      </c>
      <c r="G270" s="24">
        <f t="shared" si="91"/>
        <v>2240</v>
      </c>
      <c r="H270" s="24">
        <f t="shared" si="91"/>
        <v>2240</v>
      </c>
      <c r="I270" s="24">
        <f t="shared" si="91"/>
        <v>2240</v>
      </c>
      <c r="J270" s="24">
        <f t="shared" si="91"/>
        <v>2240</v>
      </c>
      <c r="K270" s="12" t="s">
        <v>59</v>
      </c>
    </row>
    <row r="271" spans="1:11" s="11" customFormat="1" ht="15" customHeight="1">
      <c r="A271" s="70">
        <v>185</v>
      </c>
      <c r="B271" s="14" t="s">
        <v>18</v>
      </c>
      <c r="C271" s="25">
        <f>SUM(D271:J271)</f>
        <v>15268.7</v>
      </c>
      <c r="D271" s="23">
        <f>2033-99.3</f>
        <v>1933.7</v>
      </c>
      <c r="E271" s="23">
        <v>2135</v>
      </c>
      <c r="F271" s="23">
        <v>2240</v>
      </c>
      <c r="G271" s="23">
        <v>2240</v>
      </c>
      <c r="H271" s="23">
        <v>2240</v>
      </c>
      <c r="I271" s="23">
        <v>2240</v>
      </c>
      <c r="J271" s="23">
        <v>2240</v>
      </c>
      <c r="K271" s="12"/>
    </row>
    <row r="272" spans="1:11" s="11" customFormat="1" ht="15" customHeight="1">
      <c r="A272" s="71"/>
      <c r="B272" s="14"/>
      <c r="C272" s="25"/>
      <c r="D272" s="23"/>
      <c r="E272" s="23"/>
      <c r="F272" s="23"/>
      <c r="G272" s="23"/>
      <c r="H272" s="23"/>
      <c r="I272" s="23"/>
      <c r="J272" s="23"/>
      <c r="K272" s="12"/>
    </row>
    <row r="273" spans="1:11" s="11" customFormat="1" ht="66.75" customHeight="1">
      <c r="A273" s="70">
        <v>186</v>
      </c>
      <c r="B273" s="64" t="s">
        <v>99</v>
      </c>
      <c r="C273" s="26">
        <f aca="true" t="shared" si="92" ref="C273:J273">SUM(C274)</f>
        <v>1090</v>
      </c>
      <c r="D273" s="24">
        <f t="shared" si="92"/>
        <v>140</v>
      </c>
      <c r="E273" s="24">
        <f t="shared" si="92"/>
        <v>150</v>
      </c>
      <c r="F273" s="24">
        <f t="shared" si="92"/>
        <v>160</v>
      </c>
      <c r="G273" s="24">
        <f t="shared" si="92"/>
        <v>160</v>
      </c>
      <c r="H273" s="24">
        <f t="shared" si="92"/>
        <v>160</v>
      </c>
      <c r="I273" s="24">
        <f t="shared" si="92"/>
        <v>160</v>
      </c>
      <c r="J273" s="24">
        <f t="shared" si="92"/>
        <v>160</v>
      </c>
      <c r="K273" s="12" t="s">
        <v>61</v>
      </c>
    </row>
    <row r="274" spans="1:11" s="11" customFormat="1" ht="15" customHeight="1">
      <c r="A274" s="70">
        <v>187</v>
      </c>
      <c r="B274" s="14" t="s">
        <v>18</v>
      </c>
      <c r="C274" s="25">
        <f>SUM(D274:J274)</f>
        <v>1090</v>
      </c>
      <c r="D274" s="23">
        <v>140</v>
      </c>
      <c r="E274" s="23">
        <v>150</v>
      </c>
      <c r="F274" s="23">
        <v>160</v>
      </c>
      <c r="G274" s="23">
        <v>160</v>
      </c>
      <c r="H274" s="23">
        <v>160</v>
      </c>
      <c r="I274" s="23">
        <v>160</v>
      </c>
      <c r="J274" s="23">
        <v>160</v>
      </c>
      <c r="K274" s="12"/>
    </row>
    <row r="275" spans="1:11" s="11" customFormat="1" ht="15" customHeight="1">
      <c r="A275" s="71"/>
      <c r="B275" s="14"/>
      <c r="C275" s="25"/>
      <c r="D275" s="23"/>
      <c r="E275" s="23"/>
      <c r="F275" s="23"/>
      <c r="G275" s="23"/>
      <c r="H275" s="23"/>
      <c r="I275" s="23"/>
      <c r="J275" s="23"/>
      <c r="K275" s="12"/>
    </row>
    <row r="276" spans="1:11" s="11" customFormat="1" ht="36.75" customHeight="1">
      <c r="A276" s="70">
        <v>188</v>
      </c>
      <c r="B276" s="64" t="s">
        <v>124</v>
      </c>
      <c r="C276" s="26">
        <f aca="true" t="shared" si="93" ref="C276:J276">SUM(C277)</f>
        <v>2295</v>
      </c>
      <c r="D276" s="24">
        <f t="shared" si="93"/>
        <v>320</v>
      </c>
      <c r="E276" s="24">
        <f t="shared" si="93"/>
        <v>325</v>
      </c>
      <c r="F276" s="24">
        <f t="shared" si="93"/>
        <v>330</v>
      </c>
      <c r="G276" s="24">
        <f t="shared" si="93"/>
        <v>330</v>
      </c>
      <c r="H276" s="24">
        <f t="shared" si="93"/>
        <v>330</v>
      </c>
      <c r="I276" s="24">
        <f t="shared" si="93"/>
        <v>330</v>
      </c>
      <c r="J276" s="24">
        <f t="shared" si="93"/>
        <v>330</v>
      </c>
      <c r="K276" s="12" t="s">
        <v>54</v>
      </c>
    </row>
    <row r="277" spans="1:11" s="11" customFormat="1" ht="15" customHeight="1">
      <c r="A277" s="70">
        <v>189</v>
      </c>
      <c r="B277" s="14" t="s">
        <v>18</v>
      </c>
      <c r="C277" s="25">
        <f>SUM(D277:J277)</f>
        <v>2295</v>
      </c>
      <c r="D277" s="82">
        <f>120+200</f>
        <v>320</v>
      </c>
      <c r="E277" s="82">
        <f>125+200</f>
        <v>325</v>
      </c>
      <c r="F277" s="82">
        <f>130+200</f>
        <v>330</v>
      </c>
      <c r="G277" s="82">
        <f>130+200</f>
        <v>330</v>
      </c>
      <c r="H277" s="82">
        <f>130+200</f>
        <v>330</v>
      </c>
      <c r="I277" s="82">
        <f>130+200</f>
        <v>330</v>
      </c>
      <c r="J277" s="82">
        <f>130+200</f>
        <v>330</v>
      </c>
      <c r="K277" s="12"/>
    </row>
    <row r="278" spans="1:11" s="11" customFormat="1" ht="15" customHeight="1">
      <c r="A278" s="71"/>
      <c r="B278" s="14"/>
      <c r="C278" s="25"/>
      <c r="D278" s="23"/>
      <c r="E278" s="23"/>
      <c r="F278" s="23"/>
      <c r="G278" s="23"/>
      <c r="H278" s="23"/>
      <c r="I278" s="23"/>
      <c r="J278" s="23"/>
      <c r="K278" s="12"/>
    </row>
    <row r="279" spans="1:11" s="11" customFormat="1" ht="81" customHeight="1">
      <c r="A279" s="70">
        <v>190</v>
      </c>
      <c r="B279" s="64" t="s">
        <v>125</v>
      </c>
      <c r="C279" s="26">
        <f aca="true" t="shared" si="94" ref="C279:J279">SUM(C280)</f>
        <v>484</v>
      </c>
      <c r="D279" s="24">
        <f t="shared" si="94"/>
        <v>160</v>
      </c>
      <c r="E279" s="24">
        <f t="shared" si="94"/>
        <v>24</v>
      </c>
      <c r="F279" s="24">
        <f t="shared" si="94"/>
        <v>60</v>
      </c>
      <c r="G279" s="24">
        <f t="shared" si="94"/>
        <v>60</v>
      </c>
      <c r="H279" s="24">
        <f t="shared" si="94"/>
        <v>60</v>
      </c>
      <c r="I279" s="24">
        <f t="shared" si="94"/>
        <v>60</v>
      </c>
      <c r="J279" s="24">
        <f t="shared" si="94"/>
        <v>60</v>
      </c>
      <c r="K279" s="12" t="s">
        <v>63</v>
      </c>
    </row>
    <row r="280" spans="1:11" s="11" customFormat="1" ht="15" customHeight="1">
      <c r="A280" s="70">
        <v>191</v>
      </c>
      <c r="B280" s="14" t="s">
        <v>18</v>
      </c>
      <c r="C280" s="25">
        <f>SUM(D280:J280)</f>
        <v>484</v>
      </c>
      <c r="D280" s="23">
        <v>160</v>
      </c>
      <c r="E280" s="23">
        <v>24</v>
      </c>
      <c r="F280" s="23">
        <v>60</v>
      </c>
      <c r="G280" s="23">
        <v>60</v>
      </c>
      <c r="H280" s="23">
        <v>60</v>
      </c>
      <c r="I280" s="23">
        <v>60</v>
      </c>
      <c r="J280" s="23">
        <v>60</v>
      </c>
      <c r="K280" s="12"/>
    </row>
    <row r="281" spans="1:11" s="11" customFormat="1" ht="15" customHeight="1">
      <c r="A281" s="71"/>
      <c r="B281" s="14"/>
      <c r="C281" s="25"/>
      <c r="D281" s="23"/>
      <c r="E281" s="23"/>
      <c r="F281" s="23"/>
      <c r="G281" s="23"/>
      <c r="H281" s="23"/>
      <c r="I281" s="23"/>
      <c r="J281" s="23"/>
      <c r="K281" s="12"/>
    </row>
    <row r="282" spans="1:11" s="11" customFormat="1" ht="68.25" customHeight="1">
      <c r="A282" s="70">
        <v>192</v>
      </c>
      <c r="B282" s="64" t="s">
        <v>126</v>
      </c>
      <c r="C282" s="26">
        <f aca="true" t="shared" si="95" ref="C282:J282">SUM(C283)</f>
        <v>73282</v>
      </c>
      <c r="D282" s="24">
        <f t="shared" si="95"/>
        <v>10282</v>
      </c>
      <c r="E282" s="24">
        <f t="shared" si="95"/>
        <v>10500</v>
      </c>
      <c r="F282" s="24">
        <f t="shared" si="95"/>
        <v>10500</v>
      </c>
      <c r="G282" s="24">
        <f t="shared" si="95"/>
        <v>10500</v>
      </c>
      <c r="H282" s="24">
        <f t="shared" si="95"/>
        <v>10500</v>
      </c>
      <c r="I282" s="24">
        <f t="shared" si="95"/>
        <v>10500</v>
      </c>
      <c r="J282" s="24">
        <f t="shared" si="95"/>
        <v>10500</v>
      </c>
      <c r="K282" s="12" t="s">
        <v>62</v>
      </c>
    </row>
    <row r="283" spans="1:11" s="11" customFormat="1" ht="15" customHeight="1">
      <c r="A283" s="70">
        <v>193</v>
      </c>
      <c r="B283" s="14" t="s">
        <v>18</v>
      </c>
      <c r="C283" s="25">
        <f>SUM(D283:J283)</f>
        <v>73282</v>
      </c>
      <c r="D283" s="23">
        <v>10282</v>
      </c>
      <c r="E283" s="23">
        <v>10500</v>
      </c>
      <c r="F283" s="23">
        <v>10500</v>
      </c>
      <c r="G283" s="23">
        <v>10500</v>
      </c>
      <c r="H283" s="23">
        <v>10500</v>
      </c>
      <c r="I283" s="23">
        <v>10500</v>
      </c>
      <c r="J283" s="23">
        <v>10500</v>
      </c>
      <c r="K283" s="12"/>
    </row>
    <row r="284" spans="1:11" s="11" customFormat="1" ht="15" customHeight="1">
      <c r="A284" s="71"/>
      <c r="B284" s="14"/>
      <c r="C284" s="25"/>
      <c r="D284" s="23"/>
      <c r="E284" s="23"/>
      <c r="F284" s="23"/>
      <c r="G284" s="23"/>
      <c r="H284" s="23"/>
      <c r="I284" s="23"/>
      <c r="J284" s="23"/>
      <c r="K284" s="12"/>
    </row>
    <row r="285" spans="1:11" s="11" customFormat="1" ht="81.75" customHeight="1">
      <c r="A285" s="70">
        <v>194</v>
      </c>
      <c r="B285" s="64" t="s">
        <v>127</v>
      </c>
      <c r="C285" s="26">
        <f aca="true" t="shared" si="96" ref="C285:J285">SUM(C286)</f>
        <v>101493</v>
      </c>
      <c r="D285" s="24">
        <f t="shared" si="96"/>
        <v>12743</v>
      </c>
      <c r="E285" s="24">
        <f t="shared" si="96"/>
        <v>14200</v>
      </c>
      <c r="F285" s="24">
        <f t="shared" si="96"/>
        <v>14910</v>
      </c>
      <c r="G285" s="24">
        <f t="shared" si="96"/>
        <v>14910</v>
      </c>
      <c r="H285" s="24">
        <f t="shared" si="96"/>
        <v>14910</v>
      </c>
      <c r="I285" s="24">
        <f t="shared" si="96"/>
        <v>14910</v>
      </c>
      <c r="J285" s="24">
        <f t="shared" si="96"/>
        <v>14910</v>
      </c>
      <c r="K285" s="12" t="s">
        <v>58</v>
      </c>
    </row>
    <row r="286" spans="1:11" s="11" customFormat="1" ht="15" customHeight="1">
      <c r="A286" s="70">
        <v>195</v>
      </c>
      <c r="B286" s="14" t="s">
        <v>18</v>
      </c>
      <c r="C286" s="25">
        <f>SUM(D286:J286)</f>
        <v>101493</v>
      </c>
      <c r="D286" s="82">
        <v>12743</v>
      </c>
      <c r="E286" s="23">
        <v>14200</v>
      </c>
      <c r="F286" s="23">
        <v>14910</v>
      </c>
      <c r="G286" s="23">
        <v>14910</v>
      </c>
      <c r="H286" s="23">
        <v>14910</v>
      </c>
      <c r="I286" s="23">
        <v>14910</v>
      </c>
      <c r="J286" s="23">
        <v>14910</v>
      </c>
      <c r="K286" s="12"/>
    </row>
    <row r="287" spans="1:11" s="11" customFormat="1" ht="15" customHeight="1">
      <c r="A287" s="71"/>
      <c r="B287" s="14"/>
      <c r="C287" s="25"/>
      <c r="D287" s="82"/>
      <c r="E287" s="23"/>
      <c r="F287" s="23"/>
      <c r="G287" s="23"/>
      <c r="H287" s="23"/>
      <c r="I287" s="23"/>
      <c r="J287" s="23"/>
      <c r="K287" s="12"/>
    </row>
    <row r="288" spans="1:11" s="11" customFormat="1" ht="34.5" customHeight="1">
      <c r="A288" s="70">
        <v>196</v>
      </c>
      <c r="B288" s="64" t="s">
        <v>128</v>
      </c>
      <c r="C288" s="26">
        <f aca="true" t="shared" si="97" ref="C288:J288">SUM(C289)</f>
        <v>455</v>
      </c>
      <c r="D288" s="53">
        <f t="shared" si="97"/>
        <v>80</v>
      </c>
      <c r="E288" s="24">
        <f t="shared" si="97"/>
        <v>125</v>
      </c>
      <c r="F288" s="24">
        <f t="shared" si="97"/>
        <v>50</v>
      </c>
      <c r="G288" s="24">
        <f t="shared" si="97"/>
        <v>50</v>
      </c>
      <c r="H288" s="24">
        <f t="shared" si="97"/>
        <v>50</v>
      </c>
      <c r="I288" s="24">
        <f t="shared" si="97"/>
        <v>50</v>
      </c>
      <c r="J288" s="24">
        <f t="shared" si="97"/>
        <v>50</v>
      </c>
      <c r="K288" s="12" t="s">
        <v>58</v>
      </c>
    </row>
    <row r="289" spans="1:11" s="11" customFormat="1" ht="15" customHeight="1">
      <c r="A289" s="151">
        <v>197</v>
      </c>
      <c r="B289" s="14" t="s">
        <v>18</v>
      </c>
      <c r="C289" s="25">
        <f>SUM(D289:J289)</f>
        <v>455</v>
      </c>
      <c r="D289" s="82">
        <v>80</v>
      </c>
      <c r="E289" s="82">
        <v>125</v>
      </c>
      <c r="F289" s="82">
        <v>50</v>
      </c>
      <c r="G289" s="82">
        <v>50</v>
      </c>
      <c r="H289" s="82">
        <v>50</v>
      </c>
      <c r="I289" s="82">
        <v>50</v>
      </c>
      <c r="J289" s="82">
        <v>50</v>
      </c>
      <c r="K289" s="12"/>
    </row>
    <row r="292" spans="2:11" ht="12.75">
      <c r="B292" s="85"/>
      <c r="C292" s="24"/>
      <c r="D292" s="86"/>
      <c r="E292" s="86"/>
      <c r="F292" s="86"/>
      <c r="G292" s="86"/>
      <c r="H292" s="86"/>
      <c r="I292" s="86"/>
      <c r="J292" s="86"/>
      <c r="K292" s="87"/>
    </row>
    <row r="293" spans="2:11" ht="12.75">
      <c r="B293" s="88"/>
      <c r="C293" s="89"/>
      <c r="D293" s="90"/>
      <c r="E293" s="90"/>
      <c r="F293" s="90"/>
      <c r="G293" s="90"/>
      <c r="H293" s="90"/>
      <c r="I293" s="90"/>
      <c r="J293" s="90"/>
      <c r="K293" s="12"/>
    </row>
    <row r="294" spans="2:11" ht="12.75">
      <c r="B294" s="88"/>
      <c r="C294" s="89"/>
      <c r="D294" s="90"/>
      <c r="E294" s="90"/>
      <c r="F294" s="90"/>
      <c r="G294" s="90"/>
      <c r="H294" s="90"/>
      <c r="I294" s="90"/>
      <c r="J294" s="90"/>
      <c r="K294" s="12"/>
    </row>
    <row r="295" spans="2:11" ht="12.75">
      <c r="B295" s="88"/>
      <c r="C295" s="89"/>
      <c r="D295" s="90"/>
      <c r="E295" s="90"/>
      <c r="F295" s="90"/>
      <c r="G295" s="90"/>
      <c r="H295" s="90"/>
      <c r="I295" s="90"/>
      <c r="J295" s="90"/>
      <c r="K295" s="12"/>
    </row>
    <row r="296" spans="2:11" ht="12.75">
      <c r="B296" s="88"/>
      <c r="C296" s="89"/>
      <c r="D296" s="90"/>
      <c r="E296" s="90"/>
      <c r="F296" s="90"/>
      <c r="G296" s="90"/>
      <c r="H296" s="90"/>
      <c r="I296" s="90"/>
      <c r="J296" s="90"/>
      <c r="K296" s="12"/>
    </row>
    <row r="297" spans="2:11" ht="12.75">
      <c r="B297" s="91"/>
      <c r="C297" s="89"/>
      <c r="D297" s="90"/>
      <c r="E297" s="90"/>
      <c r="F297" s="90"/>
      <c r="G297" s="90"/>
      <c r="H297" s="90"/>
      <c r="I297" s="90"/>
      <c r="J297" s="90"/>
      <c r="K297" s="12"/>
    </row>
    <row r="298" spans="2:11" ht="12.75" customHeight="1">
      <c r="B298" s="84"/>
      <c r="C298" s="23"/>
      <c r="D298" s="81"/>
      <c r="E298" s="81"/>
      <c r="F298" s="81"/>
      <c r="G298" s="81"/>
      <c r="H298" s="81"/>
      <c r="I298" s="81"/>
      <c r="J298" s="81"/>
      <c r="K298" s="12"/>
    </row>
    <row r="299" spans="2:11" ht="12.75">
      <c r="B299" s="92"/>
      <c r="C299" s="93"/>
      <c r="D299" s="94"/>
      <c r="E299" s="95"/>
      <c r="F299" s="95"/>
      <c r="G299" s="95"/>
      <c r="H299" s="95"/>
      <c r="I299" s="95"/>
      <c r="J299" s="95"/>
      <c r="K299" s="12"/>
    </row>
    <row r="300" spans="2:11" ht="12.75">
      <c r="B300" s="99"/>
      <c r="C300" s="93"/>
      <c r="D300" s="94"/>
      <c r="E300" s="95"/>
      <c r="F300" s="95"/>
      <c r="G300" s="95"/>
      <c r="H300" s="95"/>
      <c r="I300" s="95"/>
      <c r="J300" s="95"/>
      <c r="K300" s="12"/>
    </row>
    <row r="301" spans="2:11" ht="12.75">
      <c r="B301" s="92"/>
      <c r="C301" s="93"/>
      <c r="D301" s="94"/>
      <c r="E301" s="95"/>
      <c r="F301" s="95"/>
      <c r="G301" s="95"/>
      <c r="H301" s="95"/>
      <c r="I301" s="95"/>
      <c r="J301" s="95"/>
      <c r="K301" s="12"/>
    </row>
    <row r="302" spans="2:11" ht="25.5" customHeight="1">
      <c r="B302" s="99"/>
      <c r="C302" s="93"/>
      <c r="D302" s="94"/>
      <c r="E302" s="95"/>
      <c r="F302" s="95"/>
      <c r="G302" s="95"/>
      <c r="H302" s="95"/>
      <c r="I302" s="95"/>
      <c r="J302" s="95"/>
      <c r="K302" s="12"/>
    </row>
    <row r="303" spans="2:11" ht="25.5" customHeight="1">
      <c r="B303" s="99"/>
      <c r="C303" s="93"/>
      <c r="D303" s="94"/>
      <c r="E303" s="95"/>
      <c r="F303" s="95"/>
      <c r="G303" s="95"/>
      <c r="H303" s="95"/>
      <c r="I303" s="95"/>
      <c r="J303" s="95"/>
      <c r="K303" s="12"/>
    </row>
    <row r="304" spans="2:11" ht="12.75">
      <c r="B304" s="84"/>
      <c r="C304" s="23"/>
      <c r="D304" s="81"/>
      <c r="E304" s="82"/>
      <c r="F304" s="82"/>
      <c r="G304" s="82"/>
      <c r="H304" s="82"/>
      <c r="I304" s="82"/>
      <c r="J304" s="82"/>
      <c r="K304" s="12"/>
    </row>
    <row r="305" spans="2:11" ht="12.75">
      <c r="B305" s="84"/>
      <c r="C305" s="23"/>
      <c r="D305" s="81"/>
      <c r="E305" s="81"/>
      <c r="F305" s="81"/>
      <c r="G305" s="81"/>
      <c r="H305" s="81"/>
      <c r="I305" s="81"/>
      <c r="J305" s="81"/>
      <c r="K305" s="12"/>
    </row>
    <row r="306" spans="1:11" s="4" customFormat="1" ht="12.75">
      <c r="A306" s="72"/>
      <c r="B306" s="85"/>
      <c r="C306" s="24"/>
      <c r="D306" s="86"/>
      <c r="E306" s="86"/>
      <c r="F306" s="86"/>
      <c r="G306" s="86"/>
      <c r="H306" s="86"/>
      <c r="I306" s="86"/>
      <c r="J306" s="86"/>
      <c r="K306" s="87"/>
    </row>
    <row r="307" spans="1:11" s="96" customFormat="1" ht="12.75">
      <c r="A307" s="72"/>
      <c r="B307" s="97"/>
      <c r="C307" s="30"/>
      <c r="D307" s="98"/>
      <c r="E307" s="98"/>
      <c r="F307" s="98"/>
      <c r="G307" s="98"/>
      <c r="H307" s="98"/>
      <c r="I307" s="98"/>
      <c r="J307" s="98"/>
      <c r="K307" s="21"/>
    </row>
    <row r="310" ht="12.75">
      <c r="B310" s="83"/>
    </row>
  </sheetData>
  <sheetProtection/>
  <mergeCells count="34">
    <mergeCell ref="A9:K9"/>
    <mergeCell ref="A31:K31"/>
    <mergeCell ref="B11:B12"/>
    <mergeCell ref="C11:J11"/>
    <mergeCell ref="A11:A12"/>
    <mergeCell ref="K11:K12"/>
    <mergeCell ref="A38:K38"/>
    <mergeCell ref="A45:K45"/>
    <mergeCell ref="A59:K59"/>
    <mergeCell ref="A52:K52"/>
    <mergeCell ref="G3:K3"/>
    <mergeCell ref="G5:K5"/>
    <mergeCell ref="A6:K6"/>
    <mergeCell ref="A7:K7"/>
    <mergeCell ref="E4:K4"/>
    <mergeCell ref="A8:K8"/>
    <mergeCell ref="A111:K111"/>
    <mergeCell ref="A179:K179"/>
    <mergeCell ref="A184:K184"/>
    <mergeCell ref="A194:K194"/>
    <mergeCell ref="A189:K189"/>
    <mergeCell ref="A97:K97"/>
    <mergeCell ref="A104:K104"/>
    <mergeCell ref="A107:K107"/>
    <mergeCell ref="H1:K2"/>
    <mergeCell ref="A263:K263"/>
    <mergeCell ref="A219:K219"/>
    <mergeCell ref="A239:K239"/>
    <mergeCell ref="A245:K245"/>
    <mergeCell ref="A251:K251"/>
    <mergeCell ref="A255:K255"/>
    <mergeCell ref="A204:K204"/>
    <mergeCell ref="A211:K211"/>
    <mergeCell ref="A215:K215"/>
  </mergeCells>
  <printOptions/>
  <pageMargins left="0.39" right="0.16" top="0.4" bottom="0.16" header="0.3" footer="0.16"/>
  <pageSetup horizontalDpi="600" verticalDpi="600" orientation="landscape" paperSize="9" scale="71" r:id="rId1"/>
  <rowBreaks count="9" manualBreakCount="9">
    <brk id="44" max="10" man="1"/>
    <brk id="80" max="10" man="1"/>
    <brk id="117" max="10" man="1"/>
    <brk id="153" max="10" man="1"/>
    <brk id="178" max="10" man="1"/>
    <brk id="218" max="10" man="1"/>
    <brk id="250" max="10" man="1"/>
    <brk id="277" max="10" man="1"/>
    <brk id="2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F68"/>
  <sheetViews>
    <sheetView view="pageBreakPreview" zoomScaleSheetLayoutView="100" zoomScalePageLayoutView="0" workbookViewId="0" topLeftCell="A1">
      <pane xSplit="1" ySplit="7" topLeftCell="T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7" sqref="AB7:AE7"/>
    </sheetView>
  </sheetViews>
  <sheetFormatPr defaultColWidth="9.00390625" defaultRowHeight="12.75"/>
  <cols>
    <col min="1" max="1" width="18.125" style="0" customWidth="1"/>
    <col min="2" max="2" width="15.625" style="0" customWidth="1"/>
    <col min="3" max="3" width="11.625" style="0" customWidth="1"/>
    <col min="4" max="4" width="11.75390625" style="0" customWidth="1"/>
    <col min="5" max="5" width="19.625" style="0" customWidth="1"/>
    <col min="6" max="6" width="14.00390625" style="102" customWidth="1"/>
    <col min="7" max="7" width="15.375" style="0" customWidth="1"/>
    <col min="8" max="8" width="12.25390625" style="0" customWidth="1"/>
    <col min="9" max="9" width="11.75390625" style="0" customWidth="1"/>
    <col min="10" max="10" width="19.75390625" style="0" customWidth="1"/>
    <col min="11" max="11" width="13.625" style="102" customWidth="1"/>
    <col min="12" max="12" width="15.00390625" style="126" customWidth="1"/>
    <col min="13" max="13" width="15.375" style="0" customWidth="1"/>
    <col min="14" max="14" width="12.25390625" style="0" customWidth="1"/>
    <col min="15" max="15" width="11.75390625" style="0" customWidth="1"/>
    <col min="16" max="16" width="19.75390625" style="0" customWidth="1"/>
    <col min="17" max="17" width="13.625" style="102" customWidth="1"/>
    <col min="18" max="18" width="15.00390625" style="126" customWidth="1"/>
    <col min="19" max="19" width="15.375" style="0" customWidth="1"/>
    <col min="20" max="20" width="12.25390625" style="0" customWidth="1"/>
    <col min="21" max="21" width="11.75390625" style="0" customWidth="1"/>
    <col min="22" max="22" width="19.75390625" style="0" customWidth="1"/>
    <col min="23" max="23" width="13.625" style="102" customWidth="1"/>
    <col min="24" max="24" width="15.00390625" style="126" customWidth="1"/>
    <col min="25" max="26" width="15.00390625" style="145" customWidth="1"/>
    <col min="27" max="27" width="15.375" style="0" customWidth="1"/>
    <col min="28" max="28" width="12.25390625" style="0" customWidth="1"/>
    <col min="29" max="29" width="11.75390625" style="0" customWidth="1"/>
    <col min="30" max="30" width="19.75390625" style="0" customWidth="1"/>
    <col min="31" max="31" width="13.625" style="102" customWidth="1"/>
    <col min="32" max="32" width="15.00390625" style="126" customWidth="1"/>
  </cols>
  <sheetData>
    <row r="2" spans="1:32" ht="15">
      <c r="A2" s="186" t="s">
        <v>162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Q2"/>
      <c r="R2"/>
      <c r="W2"/>
      <c r="X2"/>
      <c r="Y2" s="144"/>
      <c r="Z2" s="144"/>
      <c r="AE2"/>
      <c r="AF2"/>
    </row>
    <row r="3" spans="1:32" ht="15">
      <c r="A3" s="186" t="s">
        <v>163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Q3"/>
      <c r="R3"/>
      <c r="W3"/>
      <c r="X3"/>
      <c r="Y3" s="144"/>
      <c r="Z3" s="144"/>
      <c r="AE3"/>
      <c r="AF3"/>
    </row>
    <row r="4" spans="1:32" ht="15">
      <c r="A4" s="186" t="s">
        <v>145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Q4"/>
      <c r="R4"/>
      <c r="W4"/>
      <c r="X4"/>
      <c r="Y4" s="144"/>
      <c r="Z4" s="144"/>
      <c r="AE4"/>
      <c r="AF4"/>
    </row>
    <row r="5" spans="1:32" ht="27.75" customHeight="1">
      <c r="A5" s="189" t="s">
        <v>194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Q5"/>
      <c r="R5"/>
      <c r="W5"/>
      <c r="X5"/>
      <c r="Y5" s="144"/>
      <c r="Z5" s="144"/>
      <c r="AE5"/>
      <c r="AF5"/>
    </row>
    <row r="7" spans="1:32" s="102" customFormat="1" ht="94.5" customHeight="1">
      <c r="A7" s="190" t="s">
        <v>136</v>
      </c>
      <c r="B7" s="114" t="s">
        <v>137</v>
      </c>
      <c r="C7" s="192" t="s">
        <v>176</v>
      </c>
      <c r="D7" s="193"/>
      <c r="E7" s="193"/>
      <c r="F7" s="194"/>
      <c r="G7" s="114" t="s">
        <v>175</v>
      </c>
      <c r="H7" s="192" t="s">
        <v>177</v>
      </c>
      <c r="I7" s="193"/>
      <c r="J7" s="193"/>
      <c r="K7" s="194"/>
      <c r="L7" s="187" t="s">
        <v>174</v>
      </c>
      <c r="M7" s="114" t="s">
        <v>178</v>
      </c>
      <c r="N7" s="192" t="s">
        <v>180</v>
      </c>
      <c r="O7" s="193"/>
      <c r="P7" s="193"/>
      <c r="Q7" s="195"/>
      <c r="R7" s="196" t="s">
        <v>179</v>
      </c>
      <c r="S7" s="114" t="s">
        <v>181</v>
      </c>
      <c r="T7" s="201" t="s">
        <v>198</v>
      </c>
      <c r="U7" s="202"/>
      <c r="V7" s="202"/>
      <c r="W7" s="203"/>
      <c r="X7" s="196" t="s">
        <v>195</v>
      </c>
      <c r="Y7" s="204" t="s">
        <v>196</v>
      </c>
      <c r="Z7" s="204" t="s">
        <v>197</v>
      </c>
      <c r="AA7" s="114" t="s">
        <v>200</v>
      </c>
      <c r="AB7" s="198" t="s">
        <v>201</v>
      </c>
      <c r="AC7" s="199"/>
      <c r="AD7" s="199"/>
      <c r="AE7" s="200"/>
      <c r="AF7" s="196" t="s">
        <v>195</v>
      </c>
    </row>
    <row r="8" spans="1:32" s="102" customFormat="1" ht="40.5" customHeight="1">
      <c r="A8" s="191"/>
      <c r="B8" s="115" t="s">
        <v>138</v>
      </c>
      <c r="C8" s="115" t="s">
        <v>146</v>
      </c>
      <c r="D8" s="101" t="s">
        <v>139</v>
      </c>
      <c r="E8" s="101" t="s">
        <v>147</v>
      </c>
      <c r="F8" s="116" t="s">
        <v>140</v>
      </c>
      <c r="G8" s="115" t="s">
        <v>138</v>
      </c>
      <c r="H8" s="115" t="s">
        <v>146</v>
      </c>
      <c r="I8" s="101" t="s">
        <v>139</v>
      </c>
      <c r="J8" s="101" t="s">
        <v>147</v>
      </c>
      <c r="K8" s="116" t="s">
        <v>140</v>
      </c>
      <c r="L8" s="188"/>
      <c r="M8" s="114" t="s">
        <v>138</v>
      </c>
      <c r="N8" s="114" t="s">
        <v>146</v>
      </c>
      <c r="O8" s="101" t="s">
        <v>139</v>
      </c>
      <c r="P8" s="101" t="s">
        <v>147</v>
      </c>
      <c r="Q8" s="101" t="s">
        <v>140</v>
      </c>
      <c r="R8" s="197"/>
      <c r="S8" s="114" t="s">
        <v>138</v>
      </c>
      <c r="T8" s="114" t="s">
        <v>146</v>
      </c>
      <c r="U8" s="101" t="s">
        <v>139</v>
      </c>
      <c r="V8" s="101" t="s">
        <v>147</v>
      </c>
      <c r="W8" s="101" t="s">
        <v>140</v>
      </c>
      <c r="X8" s="197"/>
      <c r="Y8" s="205"/>
      <c r="Z8" s="205"/>
      <c r="AA8" s="114" t="s">
        <v>138</v>
      </c>
      <c r="AB8" s="114" t="s">
        <v>146</v>
      </c>
      <c r="AC8" s="101" t="s">
        <v>139</v>
      </c>
      <c r="AD8" s="101" t="s">
        <v>147</v>
      </c>
      <c r="AE8" s="101" t="s">
        <v>140</v>
      </c>
      <c r="AF8" s="197"/>
    </row>
    <row r="9" spans="1:32" ht="12.75">
      <c r="A9" s="180" t="s">
        <v>164</v>
      </c>
      <c r="B9" s="181"/>
      <c r="C9" s="181"/>
      <c r="D9" s="181"/>
      <c r="E9" s="181"/>
      <c r="F9" s="181"/>
      <c r="G9" s="181"/>
      <c r="H9" s="181"/>
      <c r="I9" s="181"/>
      <c r="J9" s="181"/>
      <c r="K9" s="182"/>
      <c r="L9" s="131"/>
      <c r="M9" s="130"/>
      <c r="N9" s="139"/>
      <c r="O9" s="139"/>
      <c r="P9" s="139"/>
      <c r="Q9" s="140"/>
      <c r="R9" s="131"/>
      <c r="S9" s="130"/>
      <c r="T9" s="139"/>
      <c r="U9" s="139"/>
      <c r="V9" s="139"/>
      <c r="W9" s="140"/>
      <c r="X9" s="131"/>
      <c r="Y9" s="146"/>
      <c r="Z9" s="146"/>
      <c r="AA9" s="130"/>
      <c r="AB9" s="139"/>
      <c r="AC9" s="139"/>
      <c r="AD9" s="139"/>
      <c r="AE9" s="140"/>
      <c r="AF9" s="131"/>
    </row>
    <row r="10" spans="1:32" ht="39.75" customHeight="1">
      <c r="A10" s="184" t="s">
        <v>141</v>
      </c>
      <c r="B10" s="117">
        <v>3244</v>
      </c>
      <c r="C10" s="117">
        <f>-226.1</f>
        <v>-226.1</v>
      </c>
      <c r="D10" s="104">
        <f>SUM(B10:C10)</f>
        <v>3017.9</v>
      </c>
      <c r="E10" s="105" t="s">
        <v>148</v>
      </c>
      <c r="F10" s="116" t="s">
        <v>18</v>
      </c>
      <c r="G10" s="117"/>
      <c r="H10" s="117"/>
      <c r="I10" s="104"/>
      <c r="J10" s="105"/>
      <c r="K10" s="116"/>
      <c r="L10" s="132">
        <f>C10+H10</f>
        <v>-226.1</v>
      </c>
      <c r="M10" s="117"/>
      <c r="N10" s="117"/>
      <c r="O10" s="104"/>
      <c r="P10" s="105"/>
      <c r="Q10" s="101"/>
      <c r="R10" s="142">
        <f>L10+N10</f>
        <v>-226.1</v>
      </c>
      <c r="S10" s="117">
        <v>3017.9</v>
      </c>
      <c r="T10" s="117">
        <f>0.2+1000</f>
        <v>1000.2</v>
      </c>
      <c r="U10" s="104"/>
      <c r="V10" s="105"/>
      <c r="W10" s="101"/>
      <c r="X10" s="142">
        <f>R10+T10</f>
        <v>774.1</v>
      </c>
      <c r="Y10" s="147"/>
      <c r="Z10" s="147"/>
      <c r="AA10" s="117"/>
      <c r="AB10" s="117"/>
      <c r="AC10" s="104"/>
      <c r="AD10" s="105"/>
      <c r="AE10" s="101"/>
      <c r="AF10" s="142">
        <f>Z10+AB10</f>
        <v>0</v>
      </c>
    </row>
    <row r="11" spans="1:32" ht="35.25" customHeight="1">
      <c r="A11" s="185"/>
      <c r="B11" s="117">
        <v>0</v>
      </c>
      <c r="C11" s="117">
        <v>19406</v>
      </c>
      <c r="D11" s="104">
        <f>SUM(B11:C11)</f>
        <v>19406</v>
      </c>
      <c r="E11" s="105" t="s">
        <v>148</v>
      </c>
      <c r="F11" s="116" t="s">
        <v>20</v>
      </c>
      <c r="G11" s="117">
        <v>19406</v>
      </c>
      <c r="H11" s="117">
        <v>18000</v>
      </c>
      <c r="I11" s="104">
        <f>SUM(G11:H11)</f>
        <v>37406</v>
      </c>
      <c r="J11" s="105" t="s">
        <v>148</v>
      </c>
      <c r="K11" s="116" t="s">
        <v>20</v>
      </c>
      <c r="L11" s="132">
        <f>C11+H11</f>
        <v>37406</v>
      </c>
      <c r="M11" s="117">
        <v>37406</v>
      </c>
      <c r="N11" s="117">
        <v>8675</v>
      </c>
      <c r="O11" s="104">
        <f>SUM(M11:N11)</f>
        <v>46081</v>
      </c>
      <c r="P11" s="105" t="s">
        <v>148</v>
      </c>
      <c r="Q11" s="101" t="s">
        <v>20</v>
      </c>
      <c r="R11" s="142">
        <f>L11+N11</f>
        <v>46081</v>
      </c>
      <c r="S11" s="117"/>
      <c r="T11" s="117"/>
      <c r="U11" s="104"/>
      <c r="V11" s="105"/>
      <c r="W11" s="101"/>
      <c r="X11" s="142">
        <f>R11+T11</f>
        <v>46081</v>
      </c>
      <c r="Y11" s="147"/>
      <c r="Z11" s="147"/>
      <c r="AA11" s="117"/>
      <c r="AB11" s="117"/>
      <c r="AC11" s="104"/>
      <c r="AD11" s="105"/>
      <c r="AE11" s="101"/>
      <c r="AF11" s="142">
        <f>Z11+AB11</f>
        <v>0</v>
      </c>
    </row>
    <row r="12" spans="1:32" ht="39" customHeight="1">
      <c r="A12" s="121" t="s">
        <v>170</v>
      </c>
      <c r="B12" s="117">
        <v>180</v>
      </c>
      <c r="C12" s="117">
        <v>509</v>
      </c>
      <c r="D12" s="104">
        <f>SUM(B12:C12)</f>
        <v>689</v>
      </c>
      <c r="E12" s="105" t="s">
        <v>149</v>
      </c>
      <c r="F12" s="116" t="s">
        <v>18</v>
      </c>
      <c r="G12" s="117"/>
      <c r="H12" s="117"/>
      <c r="I12" s="104"/>
      <c r="J12" s="105"/>
      <c r="K12" s="116"/>
      <c r="L12" s="132">
        <f>C12+H12</f>
        <v>509</v>
      </c>
      <c r="M12" s="117"/>
      <c r="N12" s="117"/>
      <c r="O12" s="104"/>
      <c r="P12" s="105"/>
      <c r="Q12" s="101"/>
      <c r="R12" s="142">
        <f>L12+N12</f>
        <v>509</v>
      </c>
      <c r="S12" s="117"/>
      <c r="T12" s="117"/>
      <c r="U12" s="104"/>
      <c r="V12" s="105"/>
      <c r="W12" s="101"/>
      <c r="X12" s="142">
        <f>R12+T12</f>
        <v>509</v>
      </c>
      <c r="Y12" s="147"/>
      <c r="Z12" s="147"/>
      <c r="AA12" s="117"/>
      <c r="AB12" s="117"/>
      <c r="AC12" s="104"/>
      <c r="AD12" s="105"/>
      <c r="AE12" s="101"/>
      <c r="AF12" s="142">
        <f>Z12+AB12</f>
        <v>0</v>
      </c>
    </row>
    <row r="13" spans="1:32" ht="34.5" customHeight="1">
      <c r="A13" s="121" t="s">
        <v>168</v>
      </c>
      <c r="B13" s="117">
        <v>1644</v>
      </c>
      <c r="C13" s="117">
        <v>-1500</v>
      </c>
      <c r="D13" s="104">
        <f>SUM(B13:C13)</f>
        <v>144</v>
      </c>
      <c r="E13" s="103" t="s">
        <v>150</v>
      </c>
      <c r="F13" s="116" t="s">
        <v>18</v>
      </c>
      <c r="G13" s="117"/>
      <c r="H13" s="117"/>
      <c r="I13" s="104"/>
      <c r="J13" s="103"/>
      <c r="K13" s="116"/>
      <c r="L13" s="132">
        <f>C13+H13</f>
        <v>-1500</v>
      </c>
      <c r="M13" s="117"/>
      <c r="N13" s="117"/>
      <c r="O13" s="104"/>
      <c r="P13" s="103"/>
      <c r="Q13" s="101"/>
      <c r="R13" s="142">
        <f>L13+N13</f>
        <v>-1500</v>
      </c>
      <c r="S13" s="117"/>
      <c r="T13" s="117"/>
      <c r="U13" s="104"/>
      <c r="V13" s="103"/>
      <c r="W13" s="101"/>
      <c r="X13" s="142">
        <f>R13+T13</f>
        <v>-1500</v>
      </c>
      <c r="Y13" s="147"/>
      <c r="Z13" s="147"/>
      <c r="AA13" s="117"/>
      <c r="AB13" s="117"/>
      <c r="AC13" s="104"/>
      <c r="AD13" s="103"/>
      <c r="AE13" s="101"/>
      <c r="AF13" s="142">
        <f>Z13+AB13</f>
        <v>0</v>
      </c>
    </row>
    <row r="14" spans="1:32" ht="71.25" customHeight="1">
      <c r="A14" s="138" t="s">
        <v>183</v>
      </c>
      <c r="B14" s="117">
        <v>103374.2</v>
      </c>
      <c r="C14" s="117">
        <v>236.1</v>
      </c>
      <c r="D14" s="104">
        <f>SUM(B14:C14)</f>
        <v>103610.3</v>
      </c>
      <c r="E14" s="105" t="s">
        <v>151</v>
      </c>
      <c r="F14" s="116" t="s">
        <v>18</v>
      </c>
      <c r="G14" s="117">
        <v>103610.3</v>
      </c>
      <c r="H14" s="117">
        <v>674</v>
      </c>
      <c r="I14" s="104">
        <f>SUM(G14:H14)</f>
        <v>104284.3</v>
      </c>
      <c r="J14" s="105" t="s">
        <v>152</v>
      </c>
      <c r="K14" s="116" t="s">
        <v>18</v>
      </c>
      <c r="L14" s="132">
        <f>C14+H14</f>
        <v>910.1</v>
      </c>
      <c r="M14" s="117"/>
      <c r="N14" s="117"/>
      <c r="O14" s="104"/>
      <c r="P14" s="105"/>
      <c r="Q14" s="101"/>
      <c r="R14" s="142">
        <f>L14+N14</f>
        <v>910.1</v>
      </c>
      <c r="S14" s="117"/>
      <c r="T14" s="117"/>
      <c r="U14" s="104"/>
      <c r="V14" s="105"/>
      <c r="W14" s="101"/>
      <c r="X14" s="142">
        <f>R14+T14</f>
        <v>910.1</v>
      </c>
      <c r="Y14" s="147"/>
      <c r="Z14" s="147"/>
      <c r="AA14" s="117"/>
      <c r="AB14" s="117"/>
      <c r="AC14" s="104"/>
      <c r="AD14" s="105"/>
      <c r="AE14" s="101"/>
      <c r="AF14" s="142">
        <f>Z14+AB14</f>
        <v>0</v>
      </c>
    </row>
    <row r="15" spans="1:32" ht="93.75" customHeight="1">
      <c r="A15" s="138" t="s">
        <v>184</v>
      </c>
      <c r="B15" s="117"/>
      <c r="C15" s="117"/>
      <c r="D15" s="104"/>
      <c r="E15" s="105"/>
      <c r="F15" s="116"/>
      <c r="G15" s="117"/>
      <c r="H15" s="117"/>
      <c r="I15" s="104"/>
      <c r="J15" s="105"/>
      <c r="K15" s="116"/>
      <c r="L15" s="132"/>
      <c r="M15" s="117"/>
      <c r="N15" s="117"/>
      <c r="O15" s="104"/>
      <c r="P15" s="105"/>
      <c r="Q15" s="101"/>
      <c r="R15" s="142"/>
      <c r="S15" s="150">
        <v>96000</v>
      </c>
      <c r="T15" s="117">
        <v>-10000</v>
      </c>
      <c r="U15" s="104">
        <f>SUM(S15:T15)</f>
        <v>86000</v>
      </c>
      <c r="V15" s="105" t="s">
        <v>189</v>
      </c>
      <c r="W15" s="101"/>
      <c r="X15" s="142"/>
      <c r="Y15" s="147">
        <f>SUM(T15)</f>
        <v>-10000</v>
      </c>
      <c r="Z15" s="147"/>
      <c r="AA15" s="150"/>
      <c r="AB15" s="117"/>
      <c r="AC15" s="104"/>
      <c r="AD15" s="105"/>
      <c r="AE15" s="101"/>
      <c r="AF15" s="142"/>
    </row>
    <row r="16" spans="1:32" ht="99" customHeight="1">
      <c r="A16" s="138" t="s">
        <v>185</v>
      </c>
      <c r="B16" s="117"/>
      <c r="C16" s="117"/>
      <c r="D16" s="104"/>
      <c r="E16" s="105"/>
      <c r="F16" s="116"/>
      <c r="G16" s="117"/>
      <c r="H16" s="117"/>
      <c r="I16" s="104"/>
      <c r="J16" s="105"/>
      <c r="K16" s="116"/>
      <c r="L16" s="132"/>
      <c r="M16" s="117"/>
      <c r="N16" s="117"/>
      <c r="O16" s="104"/>
      <c r="P16" s="105"/>
      <c r="Q16" s="101"/>
      <c r="R16" s="142"/>
      <c r="S16" s="150">
        <v>101760</v>
      </c>
      <c r="T16" s="117">
        <v>-10000</v>
      </c>
      <c r="U16" s="104">
        <f>SUM(S16:T16)</f>
        <v>91760</v>
      </c>
      <c r="V16" s="105" t="s">
        <v>190</v>
      </c>
      <c r="W16" s="101"/>
      <c r="X16" s="142"/>
      <c r="Y16" s="147"/>
      <c r="Z16" s="147">
        <f>SUM(T16)</f>
        <v>-10000</v>
      </c>
      <c r="AA16" s="150"/>
      <c r="AB16" s="117"/>
      <c r="AC16" s="104"/>
      <c r="AD16" s="105"/>
      <c r="AE16" s="101"/>
      <c r="AF16" s="142"/>
    </row>
    <row r="17" spans="1:32" ht="12.75">
      <c r="A17" s="122" t="s">
        <v>142</v>
      </c>
      <c r="B17" s="120">
        <f>SUM(B10:B14)</f>
        <v>108442.2</v>
      </c>
      <c r="C17" s="120"/>
      <c r="D17" s="106">
        <f>SUM(D10:D14)</f>
        <v>126867.20000000001</v>
      </c>
      <c r="E17" s="112">
        <f>19406-226.1+509-1500+236.1</f>
        <v>18425</v>
      </c>
      <c r="F17" s="119"/>
      <c r="G17" s="118">
        <f>SUM(G10:G14)</f>
        <v>123016.3</v>
      </c>
      <c r="H17" s="118"/>
      <c r="I17" s="113">
        <f>SUM(I10:I14)</f>
        <v>141690.3</v>
      </c>
      <c r="J17" s="112">
        <f>18000+674</f>
        <v>18674</v>
      </c>
      <c r="K17" s="123"/>
      <c r="L17" s="133">
        <f>SUM(L10:L14)</f>
        <v>37099</v>
      </c>
      <c r="M17" s="118">
        <f>SUM(M10:M14)</f>
        <v>37406</v>
      </c>
      <c r="N17" s="118"/>
      <c r="O17" s="113">
        <f>SUM(O10:O14)</f>
        <v>46081</v>
      </c>
      <c r="P17" s="112">
        <v>8675</v>
      </c>
      <c r="Q17" s="107"/>
      <c r="R17" s="143">
        <f>SUM(R10:R14)</f>
        <v>45774</v>
      </c>
      <c r="S17" s="118">
        <f>SUM(S10:S14)</f>
        <v>3017.9</v>
      </c>
      <c r="T17" s="118"/>
      <c r="U17" s="113">
        <f>SUM(U10:U14)</f>
        <v>0</v>
      </c>
      <c r="V17" s="112"/>
      <c r="W17" s="107"/>
      <c r="X17" s="143">
        <f>SUM(X10:X14)</f>
        <v>46774.2</v>
      </c>
      <c r="Y17" s="148">
        <f>SUM(Y10:Y16)</f>
        <v>-10000</v>
      </c>
      <c r="Z17" s="148">
        <f>SUM(Z10:Z16)</f>
        <v>-10000</v>
      </c>
      <c r="AA17" s="118">
        <f>SUM(AA10:AA14)</f>
        <v>0</v>
      </c>
      <c r="AB17" s="118"/>
      <c r="AC17" s="113">
        <f>SUM(AC10:AC14)</f>
        <v>0</v>
      </c>
      <c r="AD17" s="112"/>
      <c r="AE17" s="107"/>
      <c r="AF17" s="143">
        <f>SUM(AF10:AF14)</f>
        <v>0</v>
      </c>
    </row>
    <row r="18" spans="1:32" ht="12.75">
      <c r="A18" s="180" t="s">
        <v>165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3"/>
      <c r="L18" s="127"/>
      <c r="M18" s="130"/>
      <c r="N18" s="139"/>
      <c r="O18" s="139"/>
      <c r="P18" s="139"/>
      <c r="Q18" s="140"/>
      <c r="R18" s="131"/>
      <c r="S18" s="130"/>
      <c r="T18" s="139"/>
      <c r="U18" s="139"/>
      <c r="V18" s="139"/>
      <c r="W18" s="140"/>
      <c r="X18" s="131"/>
      <c r="Y18" s="146"/>
      <c r="Z18" s="146"/>
      <c r="AA18" s="130"/>
      <c r="AB18" s="139"/>
      <c r="AC18" s="139"/>
      <c r="AD18" s="139"/>
      <c r="AE18" s="140"/>
      <c r="AF18" s="131"/>
    </row>
    <row r="19" spans="1:32" ht="36.75" customHeight="1">
      <c r="A19" s="178" t="s">
        <v>168</v>
      </c>
      <c r="B19" s="117">
        <v>0</v>
      </c>
      <c r="C19" s="117">
        <v>1148</v>
      </c>
      <c r="D19" s="104">
        <f>SUM(B19:C19)</f>
        <v>1148</v>
      </c>
      <c r="E19" s="105" t="s">
        <v>153</v>
      </c>
      <c r="F19" s="116" t="s">
        <v>20</v>
      </c>
      <c r="G19" s="117"/>
      <c r="H19" s="117"/>
      <c r="I19" s="104"/>
      <c r="J19" s="105"/>
      <c r="K19" s="116"/>
      <c r="L19" s="132">
        <f>C19+H19</f>
        <v>1148</v>
      </c>
      <c r="M19" s="117"/>
      <c r="N19" s="117"/>
      <c r="O19" s="104"/>
      <c r="P19" s="105"/>
      <c r="Q19" s="101"/>
      <c r="R19" s="142">
        <f>L19+N19</f>
        <v>1148</v>
      </c>
      <c r="S19" s="117"/>
      <c r="T19" s="117"/>
      <c r="U19" s="104"/>
      <c r="V19" s="105"/>
      <c r="W19" s="101"/>
      <c r="X19" s="142">
        <f>R19+T19</f>
        <v>1148</v>
      </c>
      <c r="Y19" s="147"/>
      <c r="Z19" s="147"/>
      <c r="AA19" s="117"/>
      <c r="AB19" s="117"/>
      <c r="AC19" s="104"/>
      <c r="AD19" s="105"/>
      <c r="AE19" s="101"/>
      <c r="AF19" s="142">
        <f>Z19+AB19</f>
        <v>0</v>
      </c>
    </row>
    <row r="20" spans="1:32" ht="81" customHeight="1">
      <c r="A20" s="179"/>
      <c r="B20" s="117"/>
      <c r="C20" s="117"/>
      <c r="D20" s="104"/>
      <c r="E20" s="105"/>
      <c r="F20" s="116"/>
      <c r="G20" s="117">
        <v>9150</v>
      </c>
      <c r="H20" s="117">
        <f>-500-1116.7</f>
        <v>-1616.7</v>
      </c>
      <c r="I20" s="104">
        <f>SUM(G20:H20)</f>
        <v>7533.3</v>
      </c>
      <c r="J20" s="105" t="s">
        <v>161</v>
      </c>
      <c r="K20" s="116" t="s">
        <v>18</v>
      </c>
      <c r="L20" s="132">
        <f>C20+H20</f>
        <v>-1616.7</v>
      </c>
      <c r="M20" s="117"/>
      <c r="N20" s="117"/>
      <c r="O20" s="104"/>
      <c r="P20" s="105"/>
      <c r="Q20" s="101"/>
      <c r="R20" s="142">
        <f>L20+N20</f>
        <v>-1616.7</v>
      </c>
      <c r="S20" s="117"/>
      <c r="T20" s="117"/>
      <c r="U20" s="104"/>
      <c r="V20" s="105"/>
      <c r="W20" s="101"/>
      <c r="X20" s="142">
        <f>R20+T20</f>
        <v>-1616.7</v>
      </c>
      <c r="Y20" s="147"/>
      <c r="Z20" s="147"/>
      <c r="AA20" s="117"/>
      <c r="AB20" s="117"/>
      <c r="AC20" s="104"/>
      <c r="AD20" s="105"/>
      <c r="AE20" s="101"/>
      <c r="AF20" s="142">
        <f>Z20+AB20</f>
        <v>0</v>
      </c>
    </row>
    <row r="21" spans="1:32" ht="71.25" customHeight="1">
      <c r="A21" s="121" t="s">
        <v>173</v>
      </c>
      <c r="B21" s="117">
        <v>800</v>
      </c>
      <c r="C21" s="117">
        <v>-800</v>
      </c>
      <c r="D21" s="104">
        <f>SUM(B21:C21)</f>
        <v>0</v>
      </c>
      <c r="E21" s="103" t="s">
        <v>154</v>
      </c>
      <c r="F21" s="116" t="s">
        <v>18</v>
      </c>
      <c r="G21" s="117"/>
      <c r="H21" s="117"/>
      <c r="I21" s="104"/>
      <c r="J21" s="103"/>
      <c r="K21" s="116"/>
      <c r="L21" s="132">
        <f>C21+H21</f>
        <v>-800</v>
      </c>
      <c r="M21" s="117"/>
      <c r="N21" s="117"/>
      <c r="O21" s="104"/>
      <c r="P21" s="103"/>
      <c r="Q21" s="101"/>
      <c r="R21" s="142">
        <f>L21+N21</f>
        <v>-800</v>
      </c>
      <c r="S21" s="117"/>
      <c r="T21" s="117"/>
      <c r="U21" s="104"/>
      <c r="V21" s="103"/>
      <c r="W21" s="101"/>
      <c r="X21" s="142">
        <f>R21+T21</f>
        <v>-800</v>
      </c>
      <c r="Y21" s="147"/>
      <c r="Z21" s="147"/>
      <c r="AA21" s="117"/>
      <c r="AB21" s="117"/>
      <c r="AC21" s="104"/>
      <c r="AD21" s="103"/>
      <c r="AE21" s="101"/>
      <c r="AF21" s="142">
        <f>Z21+AB21</f>
        <v>0</v>
      </c>
    </row>
    <row r="22" spans="1:32" ht="53.25" customHeight="1">
      <c r="A22" s="121" t="s">
        <v>172</v>
      </c>
      <c r="B22" s="117">
        <v>91990.2</v>
      </c>
      <c r="C22" s="117">
        <v>504.2</v>
      </c>
      <c r="D22" s="104">
        <f>SUM(B22:C22)</f>
        <v>92494.4</v>
      </c>
      <c r="E22" s="105" t="s">
        <v>155</v>
      </c>
      <c r="F22" s="116" t="s">
        <v>18</v>
      </c>
      <c r="G22" s="117">
        <v>92494.4</v>
      </c>
      <c r="H22" s="117">
        <v>942.7</v>
      </c>
      <c r="I22" s="104">
        <f>SUM(G22:H22)</f>
        <v>93437.09999999999</v>
      </c>
      <c r="J22" s="105" t="s">
        <v>152</v>
      </c>
      <c r="K22" s="116" t="s">
        <v>18</v>
      </c>
      <c r="L22" s="132">
        <f>C22+H22</f>
        <v>1446.9</v>
      </c>
      <c r="M22" s="117"/>
      <c r="N22" s="117"/>
      <c r="O22" s="104"/>
      <c r="P22" s="105"/>
      <c r="Q22" s="101"/>
      <c r="R22" s="142">
        <f>L22+N22</f>
        <v>1446.9</v>
      </c>
      <c r="S22" s="117"/>
      <c r="T22" s="117"/>
      <c r="U22" s="104"/>
      <c r="V22" s="105"/>
      <c r="W22" s="101"/>
      <c r="X22" s="142">
        <f>R22+T22</f>
        <v>1446.9</v>
      </c>
      <c r="Y22" s="147"/>
      <c r="Z22" s="147"/>
      <c r="AA22" s="117"/>
      <c r="AB22" s="117"/>
      <c r="AC22" s="104"/>
      <c r="AD22" s="105"/>
      <c r="AE22" s="101"/>
      <c r="AF22" s="142">
        <f>Z22+AB22</f>
        <v>0</v>
      </c>
    </row>
    <row r="23" spans="1:32" ht="52.5" customHeight="1">
      <c r="A23" s="121" t="s">
        <v>171</v>
      </c>
      <c r="B23" s="117">
        <v>27479</v>
      </c>
      <c r="C23" s="117">
        <v>877</v>
      </c>
      <c r="D23" s="104">
        <f>SUM(B23:C23)</f>
        <v>28356</v>
      </c>
      <c r="E23" s="103" t="s">
        <v>156</v>
      </c>
      <c r="F23" s="116" t="s">
        <v>20</v>
      </c>
      <c r="G23" s="117"/>
      <c r="H23" s="117"/>
      <c r="I23" s="104"/>
      <c r="J23" s="103"/>
      <c r="K23" s="116"/>
      <c r="L23" s="132">
        <f>C23+H23</f>
        <v>877</v>
      </c>
      <c r="M23" s="117"/>
      <c r="N23" s="117"/>
      <c r="O23" s="104"/>
      <c r="P23" s="103"/>
      <c r="Q23" s="101"/>
      <c r="R23" s="142">
        <f>L23+N23</f>
        <v>877</v>
      </c>
      <c r="S23" s="117"/>
      <c r="T23" s="117"/>
      <c r="U23" s="104"/>
      <c r="V23" s="103"/>
      <c r="W23" s="101"/>
      <c r="X23" s="142">
        <f>R23+T23</f>
        <v>877</v>
      </c>
      <c r="Y23" s="147"/>
      <c r="Z23" s="147"/>
      <c r="AA23" s="117"/>
      <c r="AB23" s="117"/>
      <c r="AC23" s="104"/>
      <c r="AD23" s="103"/>
      <c r="AE23" s="101"/>
      <c r="AF23" s="142">
        <f>Z23+AB23</f>
        <v>0</v>
      </c>
    </row>
    <row r="24" spans="1:32" ht="72" customHeight="1">
      <c r="A24" s="121" t="s">
        <v>202</v>
      </c>
      <c r="B24" s="117"/>
      <c r="C24" s="117"/>
      <c r="D24" s="104"/>
      <c r="E24" s="103"/>
      <c r="F24" s="116"/>
      <c r="G24" s="117"/>
      <c r="H24" s="117"/>
      <c r="I24" s="104"/>
      <c r="J24" s="103"/>
      <c r="K24" s="116"/>
      <c r="L24" s="132"/>
      <c r="M24" s="117"/>
      <c r="N24" s="117"/>
      <c r="O24" s="104"/>
      <c r="P24" s="103"/>
      <c r="Q24" s="101"/>
      <c r="R24" s="142"/>
      <c r="S24" s="117"/>
      <c r="T24" s="117"/>
      <c r="U24" s="104"/>
      <c r="V24" s="103"/>
      <c r="W24" s="101"/>
      <c r="X24" s="142"/>
      <c r="Y24" s="147"/>
      <c r="Z24" s="147"/>
      <c r="AA24" s="117">
        <v>0</v>
      </c>
      <c r="AB24" s="117">
        <v>3124.8</v>
      </c>
      <c r="AC24" s="104"/>
      <c r="AD24" s="103" t="s">
        <v>203</v>
      </c>
      <c r="AE24" s="101"/>
      <c r="AF24" s="142"/>
    </row>
    <row r="25" spans="1:32" ht="12.75">
      <c r="A25" s="122" t="s">
        <v>142</v>
      </c>
      <c r="B25" s="120">
        <f>SUM(B19:B23)</f>
        <v>120269.2</v>
      </c>
      <c r="C25" s="120"/>
      <c r="D25" s="106">
        <f>SUM(D19:D23)</f>
        <v>121998.4</v>
      </c>
      <c r="E25" s="112">
        <f>1148-800+504.2+877</f>
        <v>1729.2</v>
      </c>
      <c r="F25" s="119"/>
      <c r="G25" s="118">
        <f>SUM(G19:G23)</f>
        <v>101644.4</v>
      </c>
      <c r="H25" s="118"/>
      <c r="I25" s="113">
        <f>SUM(I19:I23)</f>
        <v>100970.4</v>
      </c>
      <c r="J25" s="112">
        <f>942.7-1616.7</f>
        <v>-674</v>
      </c>
      <c r="K25" s="123"/>
      <c r="L25" s="133">
        <f>SUM(L19:L23)</f>
        <v>1055.2</v>
      </c>
      <c r="M25" s="118">
        <f>SUM(M19:M23)</f>
        <v>0</v>
      </c>
      <c r="N25" s="118"/>
      <c r="O25" s="113">
        <f>SUM(O19:O23)</f>
        <v>0</v>
      </c>
      <c r="P25" s="112"/>
      <c r="Q25" s="107"/>
      <c r="R25" s="143">
        <f>SUM(R19:R23)</f>
        <v>1055.2</v>
      </c>
      <c r="S25" s="118">
        <f>SUM(S19:S23)</f>
        <v>0</v>
      </c>
      <c r="T25" s="118"/>
      <c r="U25" s="113">
        <f>SUM(U19:U23)</f>
        <v>0</v>
      </c>
      <c r="V25" s="112"/>
      <c r="W25" s="107"/>
      <c r="X25" s="143">
        <f>SUM(X19:X23)</f>
        <v>1055.2</v>
      </c>
      <c r="Y25" s="148">
        <f>SUM(Y19:Y23)</f>
        <v>0</v>
      </c>
      <c r="Z25" s="148">
        <f>SUM(Z19:Z23)</f>
        <v>0</v>
      </c>
      <c r="AA25" s="118">
        <f>SUM(AA19:AA23)</f>
        <v>0</v>
      </c>
      <c r="AB25" s="118"/>
      <c r="AC25" s="113">
        <f>SUM(AC19:AC23)</f>
        <v>0</v>
      </c>
      <c r="AD25" s="112"/>
      <c r="AE25" s="107"/>
      <c r="AF25" s="143">
        <f>SUM(AF19:AF23)</f>
        <v>0</v>
      </c>
    </row>
    <row r="26" spans="1:32" ht="12.75">
      <c r="A26" s="180" t="s">
        <v>182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2"/>
      <c r="L26" s="131"/>
      <c r="M26" s="130"/>
      <c r="N26" s="139"/>
      <c r="O26" s="139"/>
      <c r="P26" s="139"/>
      <c r="Q26" s="140"/>
      <c r="R26" s="131"/>
      <c r="S26" s="130"/>
      <c r="T26" s="139"/>
      <c r="U26" s="139"/>
      <c r="V26" s="139"/>
      <c r="W26" s="140"/>
      <c r="X26" s="131"/>
      <c r="Y26" s="146"/>
      <c r="Z26" s="146"/>
      <c r="AA26" s="130"/>
      <c r="AB26" s="139"/>
      <c r="AC26" s="139"/>
      <c r="AD26" s="139"/>
      <c r="AE26" s="140"/>
      <c r="AF26" s="131"/>
    </row>
    <row r="27" spans="1:32" ht="48.75" customHeight="1">
      <c r="A27" s="138" t="s">
        <v>186</v>
      </c>
      <c r="B27" s="117"/>
      <c r="C27" s="117"/>
      <c r="D27" s="104"/>
      <c r="E27" s="105"/>
      <c r="F27" s="116"/>
      <c r="G27" s="117"/>
      <c r="H27" s="117"/>
      <c r="I27" s="104"/>
      <c r="J27" s="105"/>
      <c r="K27" s="116"/>
      <c r="L27" s="132">
        <f>C27+H27</f>
        <v>0</v>
      </c>
      <c r="M27" s="117"/>
      <c r="N27" s="117"/>
      <c r="O27" s="104"/>
      <c r="P27" s="105"/>
      <c r="Q27" s="101"/>
      <c r="R27" s="142">
        <f>L27+N27</f>
        <v>0</v>
      </c>
      <c r="S27" s="150">
        <v>0</v>
      </c>
      <c r="T27" s="117">
        <v>3606.7</v>
      </c>
      <c r="U27" s="104">
        <f>SUM(S27:T27)</f>
        <v>3606.7</v>
      </c>
      <c r="V27" s="105" t="s">
        <v>191</v>
      </c>
      <c r="W27" s="101"/>
      <c r="X27" s="142">
        <f>R27+T27</f>
        <v>3606.7</v>
      </c>
      <c r="Y27" s="147"/>
      <c r="Z27" s="147"/>
      <c r="AA27" s="150"/>
      <c r="AB27" s="117"/>
      <c r="AC27" s="104"/>
      <c r="AD27" s="105"/>
      <c r="AE27" s="101"/>
      <c r="AF27" s="142">
        <f>Z27+AB27</f>
        <v>0</v>
      </c>
    </row>
    <row r="28" spans="1:32" ht="47.25" customHeight="1">
      <c r="A28" s="138" t="s">
        <v>187</v>
      </c>
      <c r="B28" s="117"/>
      <c r="C28" s="117"/>
      <c r="D28" s="104"/>
      <c r="E28" s="105"/>
      <c r="F28" s="116"/>
      <c r="G28" s="117"/>
      <c r="H28" s="117"/>
      <c r="I28" s="104"/>
      <c r="J28" s="105"/>
      <c r="K28" s="116"/>
      <c r="L28" s="132"/>
      <c r="M28" s="117"/>
      <c r="N28" s="117"/>
      <c r="O28" s="104"/>
      <c r="P28" s="105"/>
      <c r="Q28" s="101"/>
      <c r="R28" s="132"/>
      <c r="S28" s="150">
        <v>0</v>
      </c>
      <c r="T28" s="117">
        <v>15000</v>
      </c>
      <c r="U28" s="104">
        <f>SUM(S28:T28)</f>
        <v>15000</v>
      </c>
      <c r="V28" s="105" t="s">
        <v>192</v>
      </c>
      <c r="W28" s="101"/>
      <c r="X28" s="142"/>
      <c r="Y28" s="147">
        <f>SUM(T28)</f>
        <v>15000</v>
      </c>
      <c r="Z28" s="147"/>
      <c r="AA28" s="150"/>
      <c r="AB28" s="117"/>
      <c r="AC28" s="104"/>
      <c r="AD28" s="105"/>
      <c r="AE28" s="101"/>
      <c r="AF28" s="142"/>
    </row>
    <row r="29" spans="1:32" ht="48" customHeight="1">
      <c r="A29" s="138" t="s">
        <v>188</v>
      </c>
      <c r="B29" s="117"/>
      <c r="C29" s="117"/>
      <c r="D29" s="104"/>
      <c r="E29" s="105"/>
      <c r="F29" s="116"/>
      <c r="G29" s="117"/>
      <c r="H29" s="117"/>
      <c r="I29" s="104"/>
      <c r="J29" s="105"/>
      <c r="K29" s="116"/>
      <c r="L29" s="132"/>
      <c r="M29" s="117"/>
      <c r="N29" s="117"/>
      <c r="O29" s="104"/>
      <c r="P29" s="105"/>
      <c r="Q29" s="101"/>
      <c r="R29" s="132"/>
      <c r="S29" s="150">
        <v>0</v>
      </c>
      <c r="T29" s="117">
        <v>15000</v>
      </c>
      <c r="U29" s="104">
        <f>SUM(S29:T29)</f>
        <v>15000</v>
      </c>
      <c r="V29" s="105" t="s">
        <v>193</v>
      </c>
      <c r="W29" s="101"/>
      <c r="X29" s="142"/>
      <c r="Y29" s="147"/>
      <c r="Z29" s="147">
        <f>SUM(T29)</f>
        <v>15000</v>
      </c>
      <c r="AA29" s="150"/>
      <c r="AB29" s="117"/>
      <c r="AC29" s="104"/>
      <c r="AD29" s="105"/>
      <c r="AE29" s="101"/>
      <c r="AF29" s="142"/>
    </row>
    <row r="30" spans="1:32" ht="12.75">
      <c r="A30" s="122" t="s">
        <v>142</v>
      </c>
      <c r="B30" s="120">
        <f>SUM(B27)</f>
        <v>0</v>
      </c>
      <c r="C30" s="120"/>
      <c r="D30" s="106">
        <f>SUM(D27)</f>
        <v>0</v>
      </c>
      <c r="E30" s="107"/>
      <c r="F30" s="123"/>
      <c r="G30" s="120">
        <f>SUM(G27)</f>
        <v>0</v>
      </c>
      <c r="H30" s="120"/>
      <c r="I30" s="106">
        <f>SUM(I27)</f>
        <v>0</v>
      </c>
      <c r="J30" s="107"/>
      <c r="K30" s="123"/>
      <c r="L30" s="133">
        <f>SUM(L27)</f>
        <v>0</v>
      </c>
      <c r="M30" s="120">
        <f>SUM(M27)</f>
        <v>0</v>
      </c>
      <c r="N30" s="120"/>
      <c r="O30" s="106">
        <f>SUM(O27)</f>
        <v>0</v>
      </c>
      <c r="P30" s="107"/>
      <c r="Q30" s="107"/>
      <c r="R30" s="133">
        <f>SUM(R27)</f>
        <v>0</v>
      </c>
      <c r="S30" s="120">
        <f>SUM(S27)</f>
        <v>0</v>
      </c>
      <c r="T30" s="120"/>
      <c r="U30" s="106">
        <f>SUM(U27)</f>
        <v>3606.7</v>
      </c>
      <c r="V30" s="107"/>
      <c r="W30" s="107"/>
      <c r="X30" s="143">
        <f>SUM(X27)</f>
        <v>3606.7</v>
      </c>
      <c r="Y30" s="148">
        <f>SUM(Y27:Y29)</f>
        <v>15000</v>
      </c>
      <c r="Z30" s="148">
        <f>SUM(Z27:Z29)</f>
        <v>15000</v>
      </c>
      <c r="AA30" s="120">
        <f>SUM(AA27)</f>
        <v>0</v>
      </c>
      <c r="AB30" s="120"/>
      <c r="AC30" s="106">
        <f>SUM(AC27)</f>
        <v>0</v>
      </c>
      <c r="AD30" s="107"/>
      <c r="AE30" s="107"/>
      <c r="AF30" s="143">
        <f>SUM(AF27)</f>
        <v>0</v>
      </c>
    </row>
    <row r="31" spans="1:32" ht="12.75">
      <c r="A31" s="180" t="s">
        <v>166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2"/>
      <c r="L31" s="131"/>
      <c r="M31" s="130"/>
      <c r="N31" s="139"/>
      <c r="O31" s="139"/>
      <c r="P31" s="139"/>
      <c r="Q31" s="140"/>
      <c r="R31" s="131"/>
      <c r="S31" s="130"/>
      <c r="T31" s="139"/>
      <c r="U31" s="139"/>
      <c r="V31" s="139"/>
      <c r="W31" s="140"/>
      <c r="X31" s="131"/>
      <c r="Y31" s="146"/>
      <c r="Z31" s="146"/>
      <c r="AA31" s="130"/>
      <c r="AB31" s="139"/>
      <c r="AC31" s="139"/>
      <c r="AD31" s="139"/>
      <c r="AE31" s="140"/>
      <c r="AF31" s="131"/>
    </row>
    <row r="32" spans="1:32" ht="40.5" customHeight="1">
      <c r="A32" s="121" t="s">
        <v>170</v>
      </c>
      <c r="B32" s="117">
        <v>0</v>
      </c>
      <c r="C32" s="117">
        <v>1245.1</v>
      </c>
      <c r="D32" s="104">
        <f>SUM(B32:C32)</f>
        <v>1245.1</v>
      </c>
      <c r="E32" s="105" t="s">
        <v>157</v>
      </c>
      <c r="F32" s="116" t="s">
        <v>20</v>
      </c>
      <c r="G32" s="117"/>
      <c r="H32" s="117"/>
      <c r="I32" s="104"/>
      <c r="J32" s="105"/>
      <c r="K32" s="116"/>
      <c r="L32" s="132">
        <f>C32+H32</f>
        <v>1245.1</v>
      </c>
      <c r="M32" s="117"/>
      <c r="N32" s="117"/>
      <c r="O32" s="104"/>
      <c r="P32" s="105"/>
      <c r="Q32" s="101"/>
      <c r="R32" s="142">
        <f>L32+N32</f>
        <v>1245.1</v>
      </c>
      <c r="S32" s="117"/>
      <c r="T32" s="117"/>
      <c r="U32" s="104"/>
      <c r="V32" s="105"/>
      <c r="W32" s="101"/>
      <c r="X32" s="142">
        <f>R32+T32</f>
        <v>1245.1</v>
      </c>
      <c r="Y32" s="147"/>
      <c r="Z32" s="147"/>
      <c r="AA32" s="117"/>
      <c r="AB32" s="117"/>
      <c r="AC32" s="104"/>
      <c r="AD32" s="105"/>
      <c r="AE32" s="101"/>
      <c r="AF32" s="142">
        <f>Z32+AB32</f>
        <v>0</v>
      </c>
    </row>
    <row r="33" spans="1:32" ht="36" customHeight="1">
      <c r="A33" s="121" t="s">
        <v>168</v>
      </c>
      <c r="B33" s="117">
        <v>2000</v>
      </c>
      <c r="C33" s="128">
        <v>-400</v>
      </c>
      <c r="D33" s="129">
        <f>SUM(B33:C33)</f>
        <v>1600</v>
      </c>
      <c r="E33" s="103" t="s">
        <v>158</v>
      </c>
      <c r="F33" s="116" t="s">
        <v>18</v>
      </c>
      <c r="G33" s="128"/>
      <c r="H33" s="128"/>
      <c r="I33" s="129"/>
      <c r="J33" s="103"/>
      <c r="K33" s="116"/>
      <c r="L33" s="132">
        <f>C33+H33</f>
        <v>-400</v>
      </c>
      <c r="M33" s="128"/>
      <c r="N33" s="128"/>
      <c r="O33" s="129"/>
      <c r="P33" s="103"/>
      <c r="Q33" s="101"/>
      <c r="R33" s="142">
        <f>L33+N33</f>
        <v>-400</v>
      </c>
      <c r="S33" s="128"/>
      <c r="T33" s="128"/>
      <c r="U33" s="129"/>
      <c r="V33" s="103"/>
      <c r="W33" s="101"/>
      <c r="X33" s="142">
        <f>R33+T33</f>
        <v>-400</v>
      </c>
      <c r="Y33" s="147"/>
      <c r="Z33" s="147"/>
      <c r="AA33" s="128"/>
      <c r="AB33" s="128"/>
      <c r="AC33" s="129"/>
      <c r="AD33" s="103"/>
      <c r="AE33" s="101"/>
      <c r="AF33" s="142">
        <f>Z33+AB33</f>
        <v>0</v>
      </c>
    </row>
    <row r="34" spans="1:32" ht="65.25" customHeight="1">
      <c r="A34" s="121" t="s">
        <v>173</v>
      </c>
      <c r="B34" s="117"/>
      <c r="C34" s="128"/>
      <c r="D34" s="129"/>
      <c r="E34" s="103"/>
      <c r="F34" s="116"/>
      <c r="G34" s="128"/>
      <c r="H34" s="128"/>
      <c r="I34" s="129"/>
      <c r="J34" s="103"/>
      <c r="K34" s="116"/>
      <c r="L34" s="132"/>
      <c r="M34" s="128"/>
      <c r="N34" s="128"/>
      <c r="O34" s="129"/>
      <c r="P34" s="103"/>
      <c r="Q34" s="101"/>
      <c r="R34" s="142"/>
      <c r="S34" s="128"/>
      <c r="T34" s="128"/>
      <c r="U34" s="129"/>
      <c r="V34" s="103"/>
      <c r="W34" s="101"/>
      <c r="X34" s="142"/>
      <c r="Y34" s="147"/>
      <c r="Z34" s="147"/>
      <c r="AA34" s="128">
        <v>4000</v>
      </c>
      <c r="AB34" s="128">
        <v>210.16</v>
      </c>
      <c r="AC34" s="129"/>
      <c r="AD34" s="103" t="s">
        <v>204</v>
      </c>
      <c r="AE34" s="101"/>
      <c r="AF34" s="142">
        <f>Z34+AB34</f>
        <v>210.16</v>
      </c>
    </row>
    <row r="35" spans="1:32" ht="49.5" customHeight="1">
      <c r="A35" s="121" t="s">
        <v>169</v>
      </c>
      <c r="B35" s="117">
        <v>1200</v>
      </c>
      <c r="C35" s="128">
        <v>400</v>
      </c>
      <c r="D35" s="129">
        <f>SUM(B35:C35)</f>
        <v>1600</v>
      </c>
      <c r="E35" s="103" t="s">
        <v>159</v>
      </c>
      <c r="F35" s="116" t="s">
        <v>18</v>
      </c>
      <c r="G35" s="128"/>
      <c r="H35" s="128"/>
      <c r="I35" s="129"/>
      <c r="J35" s="103"/>
      <c r="K35" s="116"/>
      <c r="L35" s="132">
        <f>C35+H35</f>
        <v>400</v>
      </c>
      <c r="M35" s="128"/>
      <c r="N35" s="128"/>
      <c r="O35" s="129"/>
      <c r="P35" s="103"/>
      <c r="Q35" s="101"/>
      <c r="R35" s="142">
        <f>L35+N35</f>
        <v>400</v>
      </c>
      <c r="S35" s="128"/>
      <c r="T35" s="128"/>
      <c r="U35" s="129"/>
      <c r="V35" s="103"/>
      <c r="W35" s="101"/>
      <c r="X35" s="142">
        <f>R35+T35</f>
        <v>400</v>
      </c>
      <c r="Y35" s="147"/>
      <c r="Z35" s="147"/>
      <c r="AA35" s="128"/>
      <c r="AB35" s="128"/>
      <c r="AC35" s="129"/>
      <c r="AD35" s="103"/>
      <c r="AE35" s="101"/>
      <c r="AF35" s="142">
        <f>Z35+AB35</f>
        <v>0</v>
      </c>
    </row>
    <row r="36" spans="1:32" ht="12.75">
      <c r="A36" s="122" t="s">
        <v>142</v>
      </c>
      <c r="B36" s="120">
        <f>SUM(B32:B35)</f>
        <v>3200</v>
      </c>
      <c r="C36" s="120"/>
      <c r="D36" s="106">
        <f>SUM(D32:D35)</f>
        <v>4445.1</v>
      </c>
      <c r="E36" s="107">
        <f>1245.1-400+400</f>
        <v>1245.1</v>
      </c>
      <c r="F36" s="123"/>
      <c r="G36" s="120">
        <f>SUM(G32:G35)</f>
        <v>0</v>
      </c>
      <c r="H36" s="120"/>
      <c r="I36" s="106">
        <f>SUM(I32:I35)</f>
        <v>0</v>
      </c>
      <c r="J36" s="107"/>
      <c r="K36" s="123"/>
      <c r="L36" s="133">
        <f>SUM(L32:L35)</f>
        <v>1245.1</v>
      </c>
      <c r="M36" s="120">
        <f>SUM(M32:M35)</f>
        <v>0</v>
      </c>
      <c r="N36" s="120"/>
      <c r="O36" s="106">
        <f>SUM(O32:O35)</f>
        <v>0</v>
      </c>
      <c r="P36" s="107"/>
      <c r="Q36" s="107"/>
      <c r="R36" s="143">
        <f>SUM(R32:R35)</f>
        <v>1245.1</v>
      </c>
      <c r="S36" s="120">
        <f>SUM(S32:S35)</f>
        <v>0</v>
      </c>
      <c r="T36" s="120"/>
      <c r="U36" s="106">
        <f>SUM(U32:U35)</f>
        <v>0</v>
      </c>
      <c r="V36" s="107"/>
      <c r="W36" s="107"/>
      <c r="X36" s="143">
        <f>SUM(X32:X35)</f>
        <v>1245.1</v>
      </c>
      <c r="Y36" s="148">
        <f>SUM(Y32:Y35)</f>
        <v>0</v>
      </c>
      <c r="Z36" s="148">
        <f>SUM(Z32:Z35)</f>
        <v>0</v>
      </c>
      <c r="AA36" s="120">
        <f>SUM(AA32:AA35)</f>
        <v>4000</v>
      </c>
      <c r="AB36" s="120"/>
      <c r="AC36" s="106">
        <f>SUM(AC32:AC35)</f>
        <v>0</v>
      </c>
      <c r="AD36" s="107"/>
      <c r="AE36" s="107"/>
      <c r="AF36" s="143">
        <f>SUM(AF32:AF35)</f>
        <v>210.16</v>
      </c>
    </row>
    <row r="37" spans="1:32" ht="12.75">
      <c r="A37" s="180" t="s">
        <v>167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2"/>
      <c r="L37" s="131"/>
      <c r="M37" s="130"/>
      <c r="N37" s="139"/>
      <c r="O37" s="139"/>
      <c r="P37" s="139"/>
      <c r="Q37" s="140"/>
      <c r="R37" s="131"/>
      <c r="S37" s="130"/>
      <c r="T37" s="139"/>
      <c r="U37" s="139"/>
      <c r="V37" s="139"/>
      <c r="W37" s="140"/>
      <c r="X37" s="131"/>
      <c r="Y37" s="146"/>
      <c r="Z37" s="146"/>
      <c r="AA37" s="130"/>
      <c r="AB37" s="139"/>
      <c r="AC37" s="139"/>
      <c r="AD37" s="139"/>
      <c r="AE37" s="140"/>
      <c r="AF37" s="131"/>
    </row>
    <row r="38" spans="1:32" ht="39" customHeight="1">
      <c r="A38" s="178" t="s">
        <v>168</v>
      </c>
      <c r="B38" s="117">
        <v>0</v>
      </c>
      <c r="C38" s="117">
        <v>750</v>
      </c>
      <c r="D38" s="104">
        <f>SUM(B38:C38)</f>
        <v>750</v>
      </c>
      <c r="E38" s="105" t="s">
        <v>160</v>
      </c>
      <c r="F38" s="116" t="s">
        <v>20</v>
      </c>
      <c r="G38" s="117"/>
      <c r="H38" s="117"/>
      <c r="I38" s="104"/>
      <c r="J38" s="105"/>
      <c r="K38" s="116"/>
      <c r="L38" s="132">
        <f>C38+H38</f>
        <v>750</v>
      </c>
      <c r="M38" s="117"/>
      <c r="N38" s="117"/>
      <c r="O38" s="104"/>
      <c r="P38" s="105"/>
      <c r="Q38" s="101"/>
      <c r="R38" s="142">
        <f>L38+N38</f>
        <v>750</v>
      </c>
      <c r="S38" s="117"/>
      <c r="T38" s="117"/>
      <c r="U38" s="104"/>
      <c r="V38" s="105"/>
      <c r="W38" s="101"/>
      <c r="X38" s="142">
        <f>R38+T38</f>
        <v>750</v>
      </c>
      <c r="Y38" s="147"/>
      <c r="Z38" s="147"/>
      <c r="AA38" s="117"/>
      <c r="AB38" s="117"/>
      <c r="AC38" s="104"/>
      <c r="AD38" s="105"/>
      <c r="AE38" s="101"/>
      <c r="AF38" s="142">
        <f>Z38+AB38</f>
        <v>0</v>
      </c>
    </row>
    <row r="39" spans="1:32" ht="36" customHeight="1">
      <c r="A39" s="179"/>
      <c r="B39" s="117">
        <v>700</v>
      </c>
      <c r="C39" s="117">
        <v>50</v>
      </c>
      <c r="D39" s="104">
        <f>SUM(B39:C39)</f>
        <v>750</v>
      </c>
      <c r="E39" s="105" t="s">
        <v>160</v>
      </c>
      <c r="F39" s="116" t="s">
        <v>18</v>
      </c>
      <c r="G39" s="117"/>
      <c r="H39" s="117"/>
      <c r="I39" s="104"/>
      <c r="J39" s="105"/>
      <c r="K39" s="116"/>
      <c r="L39" s="132">
        <f>C39+H39</f>
        <v>50</v>
      </c>
      <c r="M39" s="117"/>
      <c r="N39" s="117"/>
      <c r="O39" s="104"/>
      <c r="P39" s="105"/>
      <c r="Q39" s="101"/>
      <c r="R39" s="142">
        <f>L39+N39</f>
        <v>50</v>
      </c>
      <c r="S39" s="117"/>
      <c r="T39" s="117"/>
      <c r="U39" s="104"/>
      <c r="V39" s="105"/>
      <c r="W39" s="101"/>
      <c r="X39" s="142">
        <f>R39+T39</f>
        <v>50</v>
      </c>
      <c r="Y39" s="147"/>
      <c r="Z39" s="147"/>
      <c r="AA39" s="117"/>
      <c r="AB39" s="117"/>
      <c r="AC39" s="104"/>
      <c r="AD39" s="105"/>
      <c r="AE39" s="101"/>
      <c r="AF39" s="142">
        <f>Z39+AB39</f>
        <v>0</v>
      </c>
    </row>
    <row r="40" spans="1:32" ht="105" customHeight="1">
      <c r="A40" s="121" t="s">
        <v>169</v>
      </c>
      <c r="B40" s="117">
        <v>2033</v>
      </c>
      <c r="C40" s="117">
        <v>-99.3</v>
      </c>
      <c r="D40" s="104">
        <f>SUM(B40:C40)</f>
        <v>1933.7</v>
      </c>
      <c r="E40" s="103" t="s">
        <v>143</v>
      </c>
      <c r="F40" s="116" t="s">
        <v>18</v>
      </c>
      <c r="G40" s="117"/>
      <c r="H40" s="117"/>
      <c r="I40" s="104"/>
      <c r="J40" s="103"/>
      <c r="K40" s="116"/>
      <c r="L40" s="132">
        <f>C40+H40</f>
        <v>-99.3</v>
      </c>
      <c r="M40" s="117"/>
      <c r="N40" s="117"/>
      <c r="O40" s="104"/>
      <c r="P40" s="103"/>
      <c r="Q40" s="101"/>
      <c r="R40" s="142">
        <f>L40+N40</f>
        <v>-99.3</v>
      </c>
      <c r="S40" s="117"/>
      <c r="T40" s="117"/>
      <c r="U40" s="104"/>
      <c r="V40" s="103"/>
      <c r="W40" s="101"/>
      <c r="X40" s="142">
        <f>R40+T40</f>
        <v>-99.3</v>
      </c>
      <c r="Y40" s="147"/>
      <c r="Z40" s="147"/>
      <c r="AA40" s="117"/>
      <c r="AB40" s="117"/>
      <c r="AC40" s="104"/>
      <c r="AD40" s="103"/>
      <c r="AE40" s="101"/>
      <c r="AF40" s="142">
        <f>Z40+AB40</f>
        <v>0</v>
      </c>
    </row>
    <row r="41" spans="1:32" ht="12.75">
      <c r="A41" s="122" t="s">
        <v>142</v>
      </c>
      <c r="B41" s="120">
        <f>SUM(B38:B40)</f>
        <v>2733</v>
      </c>
      <c r="C41" s="120"/>
      <c r="D41" s="106">
        <f>SUM(D38:D40)</f>
        <v>3433.7</v>
      </c>
      <c r="E41" s="107">
        <f>750+50-99.3</f>
        <v>700.7</v>
      </c>
      <c r="F41" s="123"/>
      <c r="G41" s="120">
        <f>SUM(G38:G40)</f>
        <v>0</v>
      </c>
      <c r="H41" s="120"/>
      <c r="I41" s="106">
        <f>SUM(I38:I40)</f>
        <v>0</v>
      </c>
      <c r="J41" s="107"/>
      <c r="K41" s="123"/>
      <c r="L41" s="133">
        <f>SUM(L38:L40)</f>
        <v>700.7</v>
      </c>
      <c r="M41" s="120">
        <f>SUM(M38:M40)</f>
        <v>0</v>
      </c>
      <c r="N41" s="120"/>
      <c r="O41" s="106">
        <f>SUM(O38:O40)</f>
        <v>0</v>
      </c>
      <c r="P41" s="107"/>
      <c r="Q41" s="107"/>
      <c r="R41" s="143">
        <f>SUM(R38:R40)</f>
        <v>700.7</v>
      </c>
      <c r="S41" s="120">
        <f>SUM(S38:S40)</f>
        <v>0</v>
      </c>
      <c r="T41" s="120"/>
      <c r="U41" s="106">
        <f>SUM(U38:U40)</f>
        <v>0</v>
      </c>
      <c r="V41" s="107"/>
      <c r="W41" s="107"/>
      <c r="X41" s="143">
        <f>SUM(X38:X40)</f>
        <v>700.7</v>
      </c>
      <c r="Y41" s="148">
        <f>SUM(Y38:Y40)</f>
        <v>0</v>
      </c>
      <c r="Z41" s="148">
        <f>SUM(Z38:Z40)</f>
        <v>0</v>
      </c>
      <c r="AA41" s="120">
        <f>SUM(AA38:AA40)</f>
        <v>0</v>
      </c>
      <c r="AB41" s="120"/>
      <c r="AC41" s="106">
        <f>SUM(AC38:AC40)</f>
        <v>0</v>
      </c>
      <c r="AD41" s="107"/>
      <c r="AE41" s="107"/>
      <c r="AF41" s="143">
        <f>SUM(AF38:AF40)</f>
        <v>0</v>
      </c>
    </row>
    <row r="42" spans="1:32" s="110" customFormat="1" ht="51.75" customHeight="1">
      <c r="A42" s="125" t="s">
        <v>144</v>
      </c>
      <c r="B42" s="124"/>
      <c r="C42" s="124"/>
      <c r="D42" s="108"/>
      <c r="E42" s="109">
        <f>SUM(E17+E25+E36+E41)</f>
        <v>22100</v>
      </c>
      <c r="F42" s="125"/>
      <c r="G42" s="124"/>
      <c r="H42" s="124"/>
      <c r="I42" s="108"/>
      <c r="J42" s="109">
        <f>SUM(J17+J25+J36+J41)</f>
        <v>18000</v>
      </c>
      <c r="K42" s="125"/>
      <c r="L42" s="134">
        <f>SUM(L17+L25+L30+L36+L41)</f>
        <v>40099.99999999999</v>
      </c>
      <c r="M42" s="124"/>
      <c r="N42" s="124"/>
      <c r="O42" s="108"/>
      <c r="P42" s="109">
        <f>SUM(P17+P25+P36+P41)</f>
        <v>8675</v>
      </c>
      <c r="Q42" s="141"/>
      <c r="R42" s="134">
        <f>SUM(R17+R25+R30+R36+R41)</f>
        <v>48774.99999999999</v>
      </c>
      <c r="S42" s="124"/>
      <c r="T42" s="124"/>
      <c r="U42" s="108"/>
      <c r="V42" s="109">
        <f>SUM(V17+V25+V36+V41)</f>
        <v>0</v>
      </c>
      <c r="W42" s="141"/>
      <c r="X42" s="134">
        <f>SUM(X17+X25+X30+X36+X41)</f>
        <v>53381.89999999999</v>
      </c>
      <c r="Y42" s="149">
        <f>SUM(Y17+Y25+Y30+Y36+Y41)</f>
        <v>5000</v>
      </c>
      <c r="Z42" s="149">
        <f>SUM(Z17+Z25+Z30+Z36+Z41)</f>
        <v>5000</v>
      </c>
      <c r="AA42" s="124"/>
      <c r="AB42" s="124"/>
      <c r="AC42" s="108"/>
      <c r="AD42" s="109">
        <f>SUM(AD17+AD25+AD36+AD41)</f>
        <v>0</v>
      </c>
      <c r="AE42" s="141"/>
      <c r="AF42" s="134">
        <f>SUM(AF17+AF25+AF30+AF36+AF41)</f>
        <v>210.16</v>
      </c>
    </row>
    <row r="44" spans="4:29" ht="12.75">
      <c r="D44" s="111"/>
      <c r="I44" s="111"/>
      <c r="O44" s="111"/>
      <c r="U44" s="111"/>
      <c r="AC44" s="111"/>
    </row>
    <row r="46" ht="12.75">
      <c r="I46" s="135"/>
    </row>
    <row r="47" ht="12.75">
      <c r="I47" s="135"/>
    </row>
    <row r="48" ht="12.75">
      <c r="I48" s="135"/>
    </row>
    <row r="49" ht="12.75">
      <c r="I49" s="135"/>
    </row>
    <row r="50" ht="12.75">
      <c r="I50" s="135"/>
    </row>
    <row r="60" spans="21:29" ht="12.75">
      <c r="U60" s="135"/>
      <c r="AC60" s="135"/>
    </row>
    <row r="61" spans="21:29" ht="12.75">
      <c r="U61" s="135"/>
      <c r="AC61" s="135"/>
    </row>
    <row r="62" spans="21:29" ht="12.75">
      <c r="U62" s="135"/>
      <c r="AC62" s="135"/>
    </row>
    <row r="63" spans="21:29" ht="12.75">
      <c r="U63" s="135"/>
      <c r="AC63" s="135"/>
    </row>
    <row r="64" spans="21:29" ht="12.75">
      <c r="U64" s="135"/>
      <c r="AC64" s="135"/>
    </row>
    <row r="65" spans="21:29" ht="12.75">
      <c r="U65" s="135"/>
      <c r="AC65" s="135"/>
    </row>
    <row r="66" spans="21:29" ht="12.75">
      <c r="U66" s="135"/>
      <c r="AC66" s="135"/>
    </row>
    <row r="67" spans="21:29" ht="12.75">
      <c r="U67" s="135"/>
      <c r="AC67" s="135"/>
    </row>
    <row r="68" spans="21:29" ht="12.75">
      <c r="U68" s="135"/>
      <c r="AC68" s="135"/>
    </row>
  </sheetData>
  <sheetProtection/>
  <mergeCells count="24">
    <mergeCell ref="N7:Q7"/>
    <mergeCell ref="R7:R8"/>
    <mergeCell ref="AB7:AE7"/>
    <mergeCell ref="AF7:AF8"/>
    <mergeCell ref="T7:W7"/>
    <mergeCell ref="X7:X8"/>
    <mergeCell ref="Y7:Y8"/>
    <mergeCell ref="Z7:Z8"/>
    <mergeCell ref="A2:L2"/>
    <mergeCell ref="A3:L3"/>
    <mergeCell ref="A4:L4"/>
    <mergeCell ref="L7:L8"/>
    <mergeCell ref="A5:L5"/>
    <mergeCell ref="A7:A8"/>
    <mergeCell ref="C7:F7"/>
    <mergeCell ref="H7:K7"/>
    <mergeCell ref="A38:A39"/>
    <mergeCell ref="A19:A20"/>
    <mergeCell ref="A9:K9"/>
    <mergeCell ref="A18:K18"/>
    <mergeCell ref="A31:K31"/>
    <mergeCell ref="A37:K37"/>
    <mergeCell ref="A10:A11"/>
    <mergeCell ref="A26:K2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1" r:id="rId1"/>
  <rowBreaks count="2" manualBreakCount="2">
    <brk id="17" max="255" man="1"/>
    <brk id="36" max="255" man="1"/>
  </rowBreaks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2014-06-26T09:47:14Z</cp:lastPrinted>
  <dcterms:created xsi:type="dcterms:W3CDTF">2013-10-08T11:20:39Z</dcterms:created>
  <dcterms:modified xsi:type="dcterms:W3CDTF">2014-06-27T02:19:00Z</dcterms:modified>
  <cp:category/>
  <cp:version/>
  <cp:contentType/>
  <cp:contentStatus/>
</cp:coreProperties>
</file>