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325" windowWidth="15480" windowHeight="8010" activeTab="0"/>
  </bookViews>
  <sheets>
    <sheet name="приложение 2" sheetId="1" r:id="rId1"/>
  </sheets>
  <definedNames>
    <definedName name="_xlnm.Print_Titles" localSheetId="0">'приложение 2'!$B:$B,'приложение 2'!$13:$15</definedName>
    <definedName name="_xlnm.Print_Area" localSheetId="0">'приложение 2'!$A$1:$J$168</definedName>
  </definedNames>
  <calcPr fullCalcOnLoad="1"/>
</workbook>
</file>

<file path=xl/sharedStrings.xml><?xml version="1.0" encoding="utf-8"?>
<sst xmlns="http://schemas.openxmlformats.org/spreadsheetml/2006/main" count="147" uniqueCount="82">
  <si>
    <t>№ строки</t>
  </si>
  <si>
    <t>Всего</t>
  </si>
  <si>
    <t>Номер строки целевых показателей, на достижение которых направлены мероприятия</t>
  </si>
  <si>
    <t>местный бюджет</t>
  </si>
  <si>
    <t>областной бюджет</t>
  </si>
  <si>
    <t>Прочие нужды всего, в том числе:</t>
  </si>
  <si>
    <t>ПЛАН МЕРОПРИЯТИЙ</t>
  </si>
  <si>
    <t>Приложение № 2</t>
  </si>
  <si>
    <t>в том числе создание условий для обеспечения питанием обучающихся в муниципальных общеобразовательных организациях</t>
  </si>
  <si>
    <t xml:space="preserve">Всего по муниципальной программе всего, в том числе:                                                              </t>
  </si>
  <si>
    <t xml:space="preserve">Всего по подпрограмме 1, в том числе:
</t>
  </si>
  <si>
    <t>Прочие нужды</t>
  </si>
  <si>
    <t>Наименование мероприятия/                                                                          Источники расходов на финансирование</t>
  </si>
  <si>
    <t>Всего по направлению «Прочие нужды», в том числе:</t>
  </si>
  <si>
    <t>Мероприятие 2.                                                                                                                  Организация предоставления дошкольного образования, создание условий для присмотра и ухода за детьми, содержания детей в муниципальных дошкольных образовательных организациях, всего, в том числе:</t>
  </si>
  <si>
    <t>Мероприятие 4.                                                                                                     Организация предоставления дошкольного, общего образования и создание условий для содержания детей в муниципальных общеобразовательных организациях, всего, в том числе:</t>
  </si>
  <si>
    <t xml:space="preserve">Всего по подпрограмме 3, в том числе:
</t>
  </si>
  <si>
    <t>1</t>
  </si>
  <si>
    <t>Мероприятие 1.                                                                                                   Развитие кадрового потенциала системы образования: обеспечение муниципальных образовательных учреждений профессиональными педагогическими кадрами, всего, в том числе:</t>
  </si>
  <si>
    <t>Подпрограмма 1:  Качество образования как основа благополучия</t>
  </si>
  <si>
    <t>2024                           год</t>
  </si>
  <si>
    <t xml:space="preserve">Всего по подпрограмме 2, в том числе:
</t>
  </si>
  <si>
    <t>Мероприятие 1.                                                                                                Обеспечение деятельности Управления образования Администрации Североуральского городского округа, всего, в том числе:</t>
  </si>
  <si>
    <t xml:space="preserve">Мероприятие 3.                                                                                           Мероприятия в области образования, всего, в том числе: </t>
  </si>
  <si>
    <t>Объем расходов на выполнение мероприятия за счет всех источников ресурсного обеспечения, тыс.рублей</t>
  </si>
  <si>
    <t>2</t>
  </si>
  <si>
    <t>Мероприятие 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всего, в том числе:</t>
  </si>
  <si>
    <t>Мероприятие 3.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всего, в том числе:</t>
  </si>
  <si>
    <t>к муниципальной программе Североуральского городского округа</t>
  </si>
  <si>
    <t>Мероприятие 2.                                                                                                                                         Обеспечение деятельности необразовательных учреждений, в отношении которых функции и полномочия учредителя осуществляет Управление образования Администрации Североуральского городского округа, всего, в том числе:</t>
  </si>
  <si>
    <t>по выполнению муниципальной программы Североуральского городского округа</t>
  </si>
  <si>
    <t>2025                           год</t>
  </si>
  <si>
    <t>2026                           год</t>
  </si>
  <si>
    <t>2027                           год</t>
  </si>
  <si>
    <t>2028                           год</t>
  </si>
  <si>
    <t>2029                           год</t>
  </si>
  <si>
    <t>Мероприятие 5.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 всего, в том числе:</t>
  </si>
  <si>
    <t>Мероприятие 6.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 всего, в том числе:</t>
  </si>
  <si>
    <t>Мероприятие 7.                                                                                             Осуществление мероприятий по обеспечению питанием обучающихся в муниципальных общеобразовательных организациях, всего, в том числе:</t>
  </si>
  <si>
    <t>Мероприятие 8.                                                                                                                           Организация бесплатного горячего питания обучающихся, получающих начальное общее образование в муниципальных общеобразовательных организациях, всего, в том числе:</t>
  </si>
  <si>
    <t>Мероприятие 9.                                                                                                                           Создание в муниципальных общеобразовательных организациях условий для организации горячего питания обучающихся, всего, в том числе:</t>
  </si>
  <si>
    <t>Мероприятие 10.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всего, в том числе:</t>
  </si>
  <si>
    <t>12</t>
  </si>
  <si>
    <t>15</t>
  </si>
  <si>
    <t>16</t>
  </si>
  <si>
    <t>20</t>
  </si>
  <si>
    <t>24</t>
  </si>
  <si>
    <t>4</t>
  </si>
  <si>
    <t>Мероприятие 12.                                                                                                                           Оборудование спортивных площадок в муниципальных общеобразовательных организациях, всего, в том числе:</t>
  </si>
  <si>
    <t>Мероприятие 13.                                                                                             Организация предоставления дополнительного образования детей в муниципальных организациях дополнительного образования, всего, в том числе:</t>
  </si>
  <si>
    <t>Мероприятие 14.                                                                                                                           Осуществление спортивной подготовки, всего, в том числе:</t>
  </si>
  <si>
    <t>Мероприятие 15.                                                                                                                           Государственная поддержка организаций, входящих в систему спортивной подготовки, на условиях софинансирования из федерального бюджета, всего, в том числе:</t>
  </si>
  <si>
    <t>Мероприятие 16.                                                                                                                           Обеспечение функционирования модели персонифицированного финансирования дополнительного образования детей, всего, в том числе:</t>
  </si>
  <si>
    <t>Мероприятие 17.                                                                                      Осуществление мероприятий по обеспечению антитеррористической защищённости (безопасности) объектов (территорий), всего, в том числе:</t>
  </si>
  <si>
    <t xml:space="preserve">Мероприятие 18.                                                                                                                                                Проведение капитальных и текущих ремонтов,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всего, в том числе: </t>
  </si>
  <si>
    <t>Мероприятие 19.                                                                                                                           Создание в образовательных организациях условий для получения детьми-инвалидами качественного образования, всего, в том числе:</t>
  </si>
  <si>
    <t>Мероприятие 20.                                                                                                                           Осуществление мероприятий по укреплению и развитию материально-технической базы, всего, в том числе:</t>
  </si>
  <si>
    <t>Мероприятие 21.                                                                                         Проведение мероприятий для детей и подростков, всего, в том числе:</t>
  </si>
  <si>
    <t>Мероприятие 22.                                                                                             Проведение подготовительных мероприятий по оборудованию спортивных площадок; мероприятий, связанных со строительством, проведением капитальных и текущих ремонтов, приведением в соответствие с требованиями пожарной безопасности и санитарного законодательства зданий и сооружений, всего, в том числе:</t>
  </si>
  <si>
    <t>Мероприятие 1.                                                                                      Обеспечение деятельности загородного оздоровительного лагеря, всего, в том числе:</t>
  </si>
  <si>
    <t>Мероприятие 2.                                                                                         Подготовка загородного оздоровительного лагеря к оздоровительному сезону, всего, в том числе:</t>
  </si>
  <si>
    <t xml:space="preserve">Мероприятие 3.                                                                                                Создание безопасных условий пребывания в муниципальных организациях отдыха детей и их оздоровления, всего, в том числе: </t>
  </si>
  <si>
    <t xml:space="preserve">Мероприятие 4.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всего, в том числе: </t>
  </si>
  <si>
    <t xml:space="preserve">Мероприятие 5.                                                                                    Осуществление государственного полномочия Свердловской области на организацию и обеспечение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всего, в том числе: </t>
  </si>
  <si>
    <t>Подпрограмма 3:  Развитие кадрового потенциала</t>
  </si>
  <si>
    <t>Мероприятие 6.                                                                                                                           Обеспечение отдыха отдельных категорий детей в организациях отдыха детей и их оздоровления, расположенных на побережье Чёрного моря, всего, в том числе:</t>
  </si>
  <si>
    <t>Подпрограмма 2:  Создание условий для сохранения здоровья детей</t>
  </si>
  <si>
    <t>4, 5</t>
  </si>
  <si>
    <t>7, 8</t>
  </si>
  <si>
    <t>26, 27</t>
  </si>
  <si>
    <t>43</t>
  </si>
  <si>
    <t>Мероприятие 4.                                                                                           Осуществление мероприятий по укреплению и развитию материально-технической базы необразовательных учреждений, всего, в том числе:</t>
  </si>
  <si>
    <t>"Развитие системы образования в Североуральском городском округе на 2024 - 2029 годы"</t>
  </si>
  <si>
    <t>"Развитие системы образования в Североуральском городском округе  на 2024 - 2029 годы"</t>
  </si>
  <si>
    <t>Подпрограмма 4:  Обеспечение реализации муниципальной программы Североуральского городского округа "Развитие системы образования в Североуральском городском округе на 2024 - 2029 годы"</t>
  </si>
  <si>
    <t>56, 57, 58, 59</t>
  </si>
  <si>
    <t>Мероприятие 11.                                                                                                                           Реализация мероприятий по модернизации школьных систем образования, всего, в том числе:</t>
  </si>
  <si>
    <t>Мероприятие 23.                                                                                             Осуществление мероприятий, направленных на создание и обеспечение деятельности Центра цифрового образования детей «IT-куб», всего, в том числе:</t>
  </si>
  <si>
    <t>Приложение</t>
  </si>
  <si>
    <t>к постановлению Администрации Североуральского городского округа</t>
  </si>
  <si>
    <t>от "______" ___________ 2024 № _______</t>
  </si>
  <si>
    <t>37-2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</si>
</sst>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
    <numFmt numFmtId="180" formatCode="0.0"/>
    <numFmt numFmtId="181" formatCode="#,##0.0000"/>
    <numFmt numFmtId="182" formatCode="#,##0.00000"/>
    <numFmt numFmtId="183" formatCode="0.0000"/>
    <numFmt numFmtId="184" formatCode="0.00000"/>
    <numFmt numFmtId="185" formatCode="#,##0.000000"/>
    <numFmt numFmtId="186" formatCode="#,##0.0000000"/>
  </numFmts>
  <fonts count="56">
    <font>
      <sz val="10"/>
      <name val="Arial Cyr"/>
      <family val="0"/>
    </font>
    <font>
      <b/>
      <sz val="10"/>
      <name val="Arial Cyr"/>
      <family val="0"/>
    </font>
    <font>
      <sz val="9"/>
      <name val="Arial Cyr"/>
      <family val="0"/>
    </font>
    <font>
      <sz val="10"/>
      <name val="PT Astra Serif"/>
      <family val="1"/>
    </font>
    <font>
      <sz val="12"/>
      <name val="PT Astra Serif"/>
      <family val="1"/>
    </font>
    <font>
      <b/>
      <sz val="12"/>
      <name val="PT Astra Serif"/>
      <family val="1"/>
    </font>
    <font>
      <sz val="11"/>
      <name val="PT Astra Serif"/>
      <family val="1"/>
    </font>
    <font>
      <b/>
      <sz val="10"/>
      <name val="PT Astra Serif"/>
      <family val="1"/>
    </font>
    <font>
      <sz val="9"/>
      <name val="PT Astra Serif"/>
      <family val="1"/>
    </font>
    <font>
      <sz val="12"/>
      <color indexed="8"/>
      <name val="PT Astra Serif"/>
      <family val="1"/>
    </font>
    <font>
      <sz val="11"/>
      <color indexed="8"/>
      <name val="PT Astra Serif"/>
      <family val="1"/>
    </font>
    <font>
      <b/>
      <sz val="11"/>
      <name val="PT Astra Serif"/>
      <family val="1"/>
    </font>
    <font>
      <b/>
      <sz val="12"/>
      <color indexed="12"/>
      <name val="PT Astra Serif"/>
      <family val="1"/>
    </font>
    <font>
      <sz val="12"/>
      <color indexed="12"/>
      <name val="PT Astra Serif"/>
      <family val="1"/>
    </font>
    <font>
      <b/>
      <sz val="12"/>
      <color indexed="8"/>
      <name val="PT Astra Serif"/>
      <family val="1"/>
    </font>
    <font>
      <b/>
      <i/>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FF"/>
      <name val="PT Astra Serif"/>
      <family val="1"/>
    </font>
    <font>
      <sz val="12"/>
      <color rgb="FF0000FF"/>
      <name val="PT Astra Serif"/>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horizontal="left"/>
    </xf>
    <xf numFmtId="0" fontId="0" fillId="0" borderId="0" xfId="0" applyFont="1" applyAlignment="1">
      <alignment horizontal="left"/>
    </xf>
    <xf numFmtId="0" fontId="0" fillId="0" borderId="0" xfId="0" applyFill="1" applyAlignment="1">
      <alignment/>
    </xf>
    <xf numFmtId="182" fontId="0" fillId="0" borderId="0" xfId="0" applyNumberFormat="1" applyAlignment="1">
      <alignment/>
    </xf>
    <xf numFmtId="0" fontId="4" fillId="0" borderId="0" xfId="0" applyFont="1" applyFill="1" applyAlignment="1">
      <alignment horizontal="left"/>
    </xf>
    <xf numFmtId="0" fontId="5" fillId="0" borderId="0" xfId="0" applyFont="1" applyFill="1" applyAlignment="1">
      <alignment/>
    </xf>
    <xf numFmtId="177" fontId="4" fillId="0" borderId="0" xfId="0" applyNumberFormat="1" applyFont="1" applyAlignment="1">
      <alignment/>
    </xf>
    <xf numFmtId="0" fontId="4" fillId="0" borderId="0" xfId="0" applyFont="1" applyFill="1" applyAlignment="1">
      <alignment horizontal="right"/>
    </xf>
    <xf numFmtId="0" fontId="3" fillId="0" borderId="0" xfId="0" applyFont="1" applyAlignment="1">
      <alignment horizontal="left"/>
    </xf>
    <xf numFmtId="0" fontId="4" fillId="0" borderId="0" xfId="0" applyFont="1" applyAlignment="1">
      <alignment/>
    </xf>
    <xf numFmtId="182" fontId="4" fillId="0" borderId="0" xfId="0" applyNumberFormat="1" applyFont="1" applyAlignment="1">
      <alignment/>
    </xf>
    <xf numFmtId="182" fontId="7" fillId="0" borderId="0" xfId="0" applyNumberFormat="1" applyFont="1" applyFill="1" applyAlignment="1">
      <alignment/>
    </xf>
    <xf numFmtId="182" fontId="3" fillId="0" borderId="0" xfId="0" applyNumberFormat="1" applyFont="1" applyFill="1" applyAlignment="1">
      <alignment horizontal="right"/>
    </xf>
    <xf numFmtId="0" fontId="4" fillId="0" borderId="0" xfId="0" applyFont="1" applyAlignment="1">
      <alignment horizontal="left"/>
    </xf>
    <xf numFmtId="182" fontId="3" fillId="0" borderId="0" xfId="0" applyNumberFormat="1" applyFont="1" applyAlignment="1">
      <alignment/>
    </xf>
    <xf numFmtId="0" fontId="4" fillId="0" borderId="0" xfId="0" applyFont="1" applyFill="1" applyAlignment="1">
      <alignment/>
    </xf>
    <xf numFmtId="178" fontId="8" fillId="0" borderId="0" xfId="0" applyNumberFormat="1" applyFont="1" applyBorder="1" applyAlignment="1">
      <alignment horizontal="left"/>
    </xf>
    <xf numFmtId="182" fontId="4" fillId="0" borderId="0" xfId="0" applyNumberFormat="1" applyFont="1" applyFill="1" applyAlignment="1">
      <alignment/>
    </xf>
    <xf numFmtId="182" fontId="6" fillId="0" borderId="0" xfId="0" applyNumberFormat="1" applyFont="1" applyAlignment="1">
      <alignment/>
    </xf>
    <xf numFmtId="0" fontId="6" fillId="0" borderId="0" xfId="0" applyFont="1" applyAlignment="1">
      <alignment/>
    </xf>
    <xf numFmtId="0" fontId="5" fillId="33" borderId="10" xfId="0" applyNumberFormat="1" applyFont="1" applyFill="1" applyBorder="1" applyAlignment="1">
      <alignment horizontal="left" vertical="center" wrapText="1"/>
    </xf>
    <xf numFmtId="177" fontId="12" fillId="34" borderId="10" xfId="0" applyNumberFormat="1" applyFont="1" applyFill="1" applyBorder="1" applyAlignment="1">
      <alignment horizontal="center" vertical="center" wrapText="1"/>
    </xf>
    <xf numFmtId="182" fontId="12" fillId="0" borderId="0" xfId="0" applyNumberFormat="1" applyFont="1" applyFill="1" applyAlignment="1">
      <alignment wrapText="1"/>
    </xf>
    <xf numFmtId="0" fontId="12" fillId="0" borderId="0" xfId="0" applyFont="1" applyFill="1" applyAlignment="1">
      <alignment wrapText="1"/>
    </xf>
    <xf numFmtId="0" fontId="4" fillId="0" borderId="10" xfId="0" applyNumberFormat="1" applyFont="1" applyBorder="1" applyAlignment="1">
      <alignment horizontal="left" vertical="center" wrapText="1"/>
    </xf>
    <xf numFmtId="182" fontId="11" fillId="0" borderId="10" xfId="0" applyNumberFormat="1" applyFont="1" applyBorder="1" applyAlignment="1">
      <alignment horizontal="right" vertical="center" wrapText="1"/>
    </xf>
    <xf numFmtId="178" fontId="13" fillId="0" borderId="10" xfId="0" applyNumberFormat="1" applyFont="1" applyBorder="1" applyAlignment="1">
      <alignment horizontal="center" vertical="center" wrapText="1"/>
    </xf>
    <xf numFmtId="182" fontId="13" fillId="0" borderId="0" xfId="0" applyNumberFormat="1" applyFont="1" applyAlignment="1">
      <alignment wrapText="1"/>
    </xf>
    <xf numFmtId="0" fontId="13" fillId="0" borderId="0" xfId="0" applyFont="1" applyAlignment="1">
      <alignment wrapText="1"/>
    </xf>
    <xf numFmtId="1" fontId="4" fillId="0" borderId="10" xfId="0" applyNumberFormat="1" applyFont="1" applyBorder="1" applyAlignment="1">
      <alignment horizontal="center" vertical="center" wrapText="1"/>
    </xf>
    <xf numFmtId="182" fontId="6" fillId="0" borderId="10" xfId="0" applyNumberFormat="1" applyFont="1" applyBorder="1" applyAlignment="1">
      <alignment horizontal="right" vertical="center" wrapText="1"/>
    </xf>
    <xf numFmtId="182" fontId="6" fillId="0" borderId="10" xfId="0" applyNumberFormat="1" applyFont="1" applyFill="1" applyBorder="1" applyAlignment="1">
      <alignment horizontal="right" vertical="center" wrapText="1"/>
    </xf>
    <xf numFmtId="0" fontId="13" fillId="0" borderId="10" xfId="0" applyNumberFormat="1" applyFont="1" applyBorder="1" applyAlignment="1">
      <alignment horizontal="center" vertical="center" wrapText="1"/>
    </xf>
    <xf numFmtId="0" fontId="5" fillId="35" borderId="10" xfId="0" applyNumberFormat="1" applyFont="1" applyFill="1" applyBorder="1" applyAlignment="1">
      <alignment horizontal="left" vertical="center" wrapText="1"/>
    </xf>
    <xf numFmtId="182" fontId="11" fillId="35" borderId="10" xfId="0" applyNumberFormat="1" applyFont="1" applyFill="1" applyBorder="1" applyAlignment="1">
      <alignment horizontal="right" vertical="center" wrapText="1"/>
    </xf>
    <xf numFmtId="182" fontId="11" fillId="36" borderId="10" xfId="0" applyNumberFormat="1" applyFont="1" applyFill="1" applyBorder="1" applyAlignment="1">
      <alignment horizontal="right" vertical="center" wrapText="1"/>
    </xf>
    <xf numFmtId="177" fontId="12" fillId="36" borderId="10" xfId="0" applyNumberFormat="1" applyFont="1" applyFill="1" applyBorder="1" applyAlignment="1">
      <alignment horizontal="center" vertical="center" wrapText="1"/>
    </xf>
    <xf numFmtId="182" fontId="12" fillId="0" borderId="0" xfId="0" applyNumberFormat="1" applyFont="1" applyAlignment="1">
      <alignment wrapText="1"/>
    </xf>
    <xf numFmtId="0" fontId="12" fillId="0" borderId="0" xfId="0" applyFont="1" applyAlignment="1">
      <alignment wrapText="1"/>
    </xf>
    <xf numFmtId="0" fontId="13" fillId="0" borderId="10" xfId="0" applyNumberFormat="1" applyFont="1" applyBorder="1" applyAlignment="1">
      <alignment horizontal="left" vertical="center" wrapText="1"/>
    </xf>
    <xf numFmtId="182" fontId="5" fillId="0" borderId="0" xfId="0" applyNumberFormat="1" applyFont="1" applyAlignment="1">
      <alignment wrapText="1"/>
    </xf>
    <xf numFmtId="0" fontId="5" fillId="0" borderId="0" xfId="0" applyFont="1" applyAlignment="1">
      <alignment wrapText="1"/>
    </xf>
    <xf numFmtId="0" fontId="14" fillId="0" borderId="10" xfId="0" applyFont="1" applyBorder="1" applyAlignment="1">
      <alignment horizontal="left" vertical="center" wrapText="1"/>
    </xf>
    <xf numFmtId="182" fontId="5" fillId="0" borderId="10" xfId="0" applyNumberFormat="1" applyFont="1" applyFill="1" applyBorder="1" applyAlignment="1">
      <alignment horizontal="right" vertical="center" wrapText="1"/>
    </xf>
    <xf numFmtId="177" fontId="15" fillId="0" borderId="10" xfId="0" applyNumberFormat="1" applyFont="1" applyBorder="1" applyAlignment="1">
      <alignment horizontal="center" vertical="center" wrapText="1"/>
    </xf>
    <xf numFmtId="182" fontId="15" fillId="0" borderId="0" xfId="0" applyNumberFormat="1" applyFont="1" applyAlignment="1">
      <alignment wrapText="1"/>
    </xf>
    <xf numFmtId="0" fontId="15" fillId="0" borderId="0" xfId="0" applyFont="1" applyAlignment="1">
      <alignment wrapText="1"/>
    </xf>
    <xf numFmtId="0" fontId="4" fillId="0" borderId="10" xfId="0" applyNumberFormat="1" applyFont="1" applyBorder="1" applyAlignment="1">
      <alignment horizontal="center" vertical="center" wrapText="1"/>
    </xf>
    <xf numFmtId="182" fontId="4" fillId="0" borderId="0" xfId="0" applyNumberFormat="1" applyFont="1" applyAlignment="1">
      <alignment wrapText="1"/>
    </xf>
    <xf numFmtId="0" fontId="4" fillId="0" borderId="0" xfId="0" applyFont="1" applyAlignment="1">
      <alignment wrapText="1"/>
    </xf>
    <xf numFmtId="0" fontId="9" fillId="0" borderId="10" xfId="0" applyFont="1" applyBorder="1" applyAlignment="1">
      <alignment horizontal="left" vertical="center" wrapText="1"/>
    </xf>
    <xf numFmtId="182" fontId="4" fillId="0" borderId="10" xfId="0" applyNumberFormat="1" applyFont="1" applyBorder="1" applyAlignment="1">
      <alignment horizontal="right" vertical="center" wrapText="1"/>
    </xf>
    <xf numFmtId="182" fontId="4" fillId="0" borderId="10" xfId="0" applyNumberFormat="1" applyFont="1" applyFill="1" applyBorder="1" applyAlignment="1">
      <alignment horizontal="right" vertical="center" wrapText="1"/>
    </xf>
    <xf numFmtId="182" fontId="5" fillId="0" borderId="10" xfId="0" applyNumberFormat="1" applyFont="1" applyBorder="1" applyAlignment="1">
      <alignment horizontal="right" vertical="center" wrapText="1"/>
    </xf>
    <xf numFmtId="0" fontId="5"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182" fontId="15" fillId="0" borderId="0" xfId="0" applyNumberFormat="1" applyFont="1" applyFill="1" applyAlignment="1">
      <alignment wrapText="1"/>
    </xf>
    <xf numFmtId="0" fontId="15" fillId="0" borderId="0" xfId="0" applyFont="1" applyFill="1" applyAlignment="1">
      <alignment wrapText="1"/>
    </xf>
    <xf numFmtId="0" fontId="9" fillId="0" borderId="10" xfId="0" applyFont="1" applyFill="1" applyBorder="1" applyAlignment="1">
      <alignment horizontal="left" vertical="center" wrapText="1"/>
    </xf>
    <xf numFmtId="182" fontId="4" fillId="0" borderId="0" xfId="0" applyNumberFormat="1" applyFont="1" applyFill="1" applyAlignment="1">
      <alignment wrapText="1"/>
    </xf>
    <xf numFmtId="0" fontId="4" fillId="0" borderId="0" xfId="0" applyFont="1" applyFill="1" applyAlignment="1">
      <alignment wrapText="1"/>
    </xf>
    <xf numFmtId="1" fontId="4" fillId="0" borderId="10" xfId="0" applyNumberFormat="1" applyFont="1" applyFill="1" applyBorder="1" applyAlignment="1">
      <alignment horizontal="center" vertical="center" wrapText="1"/>
    </xf>
    <xf numFmtId="182" fontId="5" fillId="0" borderId="0" xfId="0" applyNumberFormat="1" applyFont="1" applyFill="1" applyAlignment="1">
      <alignment wrapText="1"/>
    </xf>
    <xf numFmtId="0" fontId="5" fillId="0" borderId="0" xfId="0" applyFont="1" applyFill="1" applyAlignment="1">
      <alignment wrapText="1"/>
    </xf>
    <xf numFmtId="178" fontId="4"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82" fontId="6" fillId="0" borderId="0" xfId="0" applyNumberFormat="1" applyFont="1" applyFill="1" applyAlignment="1">
      <alignment wrapText="1"/>
    </xf>
    <xf numFmtId="49" fontId="4"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8" fillId="0" borderId="0" xfId="0" applyFont="1" applyAlignment="1">
      <alignment horizontal="left"/>
    </xf>
    <xf numFmtId="182" fontId="11" fillId="0" borderId="0" xfId="0" applyNumberFormat="1" applyFont="1" applyFill="1" applyAlignment="1">
      <alignment/>
    </xf>
    <xf numFmtId="182" fontId="7" fillId="0" borderId="0" xfId="0" applyNumberFormat="1" applyFont="1" applyAlignment="1">
      <alignment/>
    </xf>
    <xf numFmtId="182" fontId="54" fillId="0" borderId="10" xfId="0" applyNumberFormat="1" applyFont="1" applyFill="1" applyBorder="1" applyAlignment="1">
      <alignment horizontal="right" vertical="center" wrapText="1"/>
    </xf>
    <xf numFmtId="182" fontId="5" fillId="33" borderId="10" xfId="0" applyNumberFormat="1" applyFont="1" applyFill="1" applyBorder="1" applyAlignment="1">
      <alignment horizontal="right" vertical="center" wrapText="1"/>
    </xf>
    <xf numFmtId="182" fontId="5" fillId="34" borderId="10" xfId="0" applyNumberFormat="1" applyFont="1" applyFill="1" applyBorder="1" applyAlignment="1">
      <alignment horizontal="righ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55" fillId="0" borderId="10" xfId="0"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82" fontId="55" fillId="0" borderId="10" xfId="0" applyNumberFormat="1" applyFont="1" applyFill="1" applyBorder="1" applyAlignment="1">
      <alignment horizontal="right" vertical="center" wrapText="1"/>
    </xf>
    <xf numFmtId="0" fontId="4" fillId="0" borderId="0" xfId="0" applyFont="1" applyAlignment="1">
      <alignment/>
    </xf>
    <xf numFmtId="0" fontId="5" fillId="34" borderId="10" xfId="0" applyNumberFormat="1" applyFont="1" applyFill="1" applyBorder="1" applyAlignment="1">
      <alignment horizontal="left" vertical="center" wrapText="1"/>
    </xf>
    <xf numFmtId="1" fontId="3" fillId="0" borderId="0" xfId="0" applyNumberFormat="1" applyFont="1" applyAlignment="1">
      <alignment/>
    </xf>
    <xf numFmtId="1" fontId="6" fillId="0" borderId="10" xfId="0" applyNumberFormat="1"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0" xfId="0" applyNumberFormat="1" applyFont="1" applyAlignment="1">
      <alignment/>
    </xf>
    <xf numFmtId="184" fontId="4" fillId="0" borderId="0" xfId="0" applyNumberFormat="1" applyFont="1" applyAlignment="1">
      <alignment/>
    </xf>
    <xf numFmtId="182" fontId="5" fillId="0" borderId="0" xfId="0" applyNumberFormat="1" applyFont="1" applyFill="1" applyAlignment="1">
      <alignment/>
    </xf>
    <xf numFmtId="182" fontId="5" fillId="35" borderId="10" xfId="0" applyNumberFormat="1" applyFont="1" applyFill="1" applyBorder="1" applyAlignment="1">
      <alignment horizontal="center" vertical="center" wrapText="1"/>
    </xf>
    <xf numFmtId="182" fontId="5"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4" fillId="0" borderId="11" xfId="0" applyFont="1" applyFill="1" applyBorder="1" applyAlignment="1">
      <alignment horizontal="center"/>
    </xf>
    <xf numFmtId="0" fontId="4" fillId="0" borderId="0" xfId="0" applyFont="1" applyFill="1" applyAlignment="1">
      <alignment horizontal="left"/>
    </xf>
    <xf numFmtId="0" fontId="3"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1"/>
  <sheetViews>
    <sheetView tabSelected="1" view="pageBreakPreview" zoomScaleSheetLayoutView="100" zoomScalePageLayoutView="0" workbookViewId="0" topLeftCell="A1">
      <selection activeCell="A11" sqref="A11:J11"/>
    </sheetView>
  </sheetViews>
  <sheetFormatPr defaultColWidth="9.00390625" defaultRowHeight="12.75"/>
  <cols>
    <col min="1" max="1" width="8.25390625" style="94" customWidth="1"/>
    <col min="2" max="2" width="74.25390625" style="3" customWidth="1"/>
    <col min="3" max="3" width="18.75390625" style="1" customWidth="1"/>
    <col min="4" max="4" width="16.75390625" style="0" customWidth="1"/>
    <col min="5" max="9" width="16.75390625" style="4" customWidth="1"/>
    <col min="10" max="10" width="19.75390625" style="2" customWidth="1"/>
    <col min="11" max="11" width="8.25390625" style="5" customWidth="1"/>
  </cols>
  <sheetData>
    <row r="1" spans="1:11" s="11" customFormat="1" ht="15.75">
      <c r="A1" s="91"/>
      <c r="B1" s="6"/>
      <c r="C1" s="7"/>
      <c r="D1" s="8"/>
      <c r="E1" s="9"/>
      <c r="F1" s="103" t="s">
        <v>78</v>
      </c>
      <c r="G1" s="103"/>
      <c r="H1" s="103"/>
      <c r="I1" s="103"/>
      <c r="J1" s="103"/>
      <c r="K1" s="89"/>
    </row>
    <row r="2" spans="1:11" s="11" customFormat="1" ht="15.75">
      <c r="A2" s="91"/>
      <c r="B2" s="6"/>
      <c r="C2" s="7"/>
      <c r="E2" s="9"/>
      <c r="F2" s="103" t="s">
        <v>79</v>
      </c>
      <c r="G2" s="103"/>
      <c r="H2" s="103"/>
      <c r="I2" s="103"/>
      <c r="J2" s="103"/>
      <c r="K2" s="89"/>
    </row>
    <row r="3" spans="1:11" s="11" customFormat="1" ht="15.75">
      <c r="A3" s="91"/>
      <c r="B3" s="6"/>
      <c r="C3" s="7"/>
      <c r="E3" s="9"/>
      <c r="F3" s="106" t="s">
        <v>80</v>
      </c>
      <c r="G3" s="106"/>
      <c r="H3" s="106"/>
      <c r="I3" s="106"/>
      <c r="J3" s="106"/>
      <c r="K3" s="89"/>
    </row>
    <row r="4" spans="1:11" s="11" customFormat="1" ht="15.75">
      <c r="A4" s="91"/>
      <c r="B4" s="6"/>
      <c r="C4" s="7"/>
      <c r="E4" s="9"/>
      <c r="F4" s="103" t="s">
        <v>7</v>
      </c>
      <c r="G4" s="103"/>
      <c r="H4" s="103"/>
      <c r="I4" s="103"/>
      <c r="J4" s="103"/>
      <c r="K4" s="12"/>
    </row>
    <row r="5" spans="1:11" s="11" customFormat="1" ht="15.75">
      <c r="A5" s="91"/>
      <c r="B5" s="6"/>
      <c r="C5" s="7"/>
      <c r="E5" s="9"/>
      <c r="F5" s="103" t="s">
        <v>28</v>
      </c>
      <c r="G5" s="103"/>
      <c r="H5" s="103"/>
      <c r="I5" s="103"/>
      <c r="J5" s="103"/>
      <c r="K5" s="12"/>
    </row>
    <row r="6" spans="1:11" s="11" customFormat="1" ht="31.5" customHeight="1">
      <c r="A6" s="91"/>
      <c r="B6" s="6"/>
      <c r="C6" s="76"/>
      <c r="D6" s="8"/>
      <c r="E6" s="9"/>
      <c r="F6" s="104" t="s">
        <v>73</v>
      </c>
      <c r="G6" s="104"/>
      <c r="H6" s="104"/>
      <c r="I6" s="104"/>
      <c r="J6" s="104"/>
      <c r="K6" s="12"/>
    </row>
    <row r="7" spans="1:11" s="11" customFormat="1" ht="15.75">
      <c r="A7" s="91"/>
      <c r="B7" s="6"/>
      <c r="C7" s="96"/>
      <c r="D7" s="96"/>
      <c r="E7" s="9"/>
      <c r="F7" s="9"/>
      <c r="G7" s="9"/>
      <c r="H7" s="107"/>
      <c r="I7" s="107"/>
      <c r="K7" s="12"/>
    </row>
    <row r="8" spans="1:11" s="11" customFormat="1" ht="15.75">
      <c r="A8" s="91"/>
      <c r="B8" s="6"/>
      <c r="C8" s="13"/>
      <c r="D8" s="95"/>
      <c r="E8" s="9"/>
      <c r="F8" s="9"/>
      <c r="G8" s="14"/>
      <c r="H8" s="107"/>
      <c r="I8" s="107"/>
      <c r="K8" s="12"/>
    </row>
    <row r="9" spans="1:11" s="11" customFormat="1" ht="15.75" customHeight="1">
      <c r="A9" s="102" t="s">
        <v>6</v>
      </c>
      <c r="B9" s="102"/>
      <c r="C9" s="102"/>
      <c r="D9" s="102"/>
      <c r="E9" s="102"/>
      <c r="F9" s="102"/>
      <c r="G9" s="102"/>
      <c r="H9" s="102"/>
      <c r="I9" s="102"/>
      <c r="J9" s="102"/>
      <c r="K9" s="12"/>
    </row>
    <row r="10" spans="1:11" s="11" customFormat="1" ht="15.75" customHeight="1">
      <c r="A10" s="102" t="s">
        <v>30</v>
      </c>
      <c r="B10" s="102"/>
      <c r="C10" s="102"/>
      <c r="D10" s="102"/>
      <c r="E10" s="102"/>
      <c r="F10" s="102"/>
      <c r="G10" s="102"/>
      <c r="H10" s="102"/>
      <c r="I10" s="102"/>
      <c r="J10" s="102"/>
      <c r="K10" s="12"/>
    </row>
    <row r="11" spans="1:11" s="11" customFormat="1" ht="15.75" customHeight="1">
      <c r="A11" s="102" t="s">
        <v>72</v>
      </c>
      <c r="B11" s="102"/>
      <c r="C11" s="102"/>
      <c r="D11" s="102"/>
      <c r="E11" s="102"/>
      <c r="F11" s="102"/>
      <c r="G11" s="102"/>
      <c r="H11" s="102"/>
      <c r="I11" s="102"/>
      <c r="J11" s="102"/>
      <c r="K11" s="12"/>
    </row>
    <row r="12" spans="1:11" s="11" customFormat="1" ht="15.75" customHeight="1">
      <c r="A12" s="91"/>
      <c r="B12" s="15"/>
      <c r="C12" s="77"/>
      <c r="D12" s="105"/>
      <c r="E12" s="105"/>
      <c r="F12" s="105"/>
      <c r="G12" s="105"/>
      <c r="H12" s="105"/>
      <c r="I12" s="105"/>
      <c r="J12" s="18"/>
      <c r="K12" s="12"/>
    </row>
    <row r="13" spans="1:11" s="11" customFormat="1" ht="25.5" customHeight="1">
      <c r="A13" s="100" t="s">
        <v>0</v>
      </c>
      <c r="B13" s="101" t="s">
        <v>12</v>
      </c>
      <c r="C13" s="101" t="s">
        <v>24</v>
      </c>
      <c r="D13" s="101"/>
      <c r="E13" s="101"/>
      <c r="F13" s="101"/>
      <c r="G13" s="101"/>
      <c r="H13" s="101"/>
      <c r="I13" s="101"/>
      <c r="J13" s="99" t="s">
        <v>2</v>
      </c>
      <c r="K13" s="12"/>
    </row>
    <row r="14" spans="1:11" s="17" customFormat="1" ht="47.25" customHeight="1">
      <c r="A14" s="100"/>
      <c r="B14" s="101"/>
      <c r="C14" s="82" t="s">
        <v>1</v>
      </c>
      <c r="D14" s="83" t="s">
        <v>20</v>
      </c>
      <c r="E14" s="83" t="s">
        <v>31</v>
      </c>
      <c r="F14" s="83" t="s">
        <v>32</v>
      </c>
      <c r="G14" s="83" t="s">
        <v>33</v>
      </c>
      <c r="H14" s="83" t="s">
        <v>34</v>
      </c>
      <c r="I14" s="83" t="s">
        <v>35</v>
      </c>
      <c r="J14" s="99"/>
      <c r="K14" s="19"/>
    </row>
    <row r="15" spans="1:11" s="21" customFormat="1" ht="15.75" customHeight="1">
      <c r="A15" s="92" t="s">
        <v>17</v>
      </c>
      <c r="B15" s="81">
        <v>2</v>
      </c>
      <c r="C15" s="81">
        <v>3</v>
      </c>
      <c r="D15" s="84">
        <v>4</v>
      </c>
      <c r="E15" s="84">
        <v>5</v>
      </c>
      <c r="F15" s="84">
        <v>6</v>
      </c>
      <c r="G15" s="84">
        <v>7</v>
      </c>
      <c r="H15" s="84">
        <v>8</v>
      </c>
      <c r="I15" s="84">
        <v>9</v>
      </c>
      <c r="J15" s="81">
        <v>10</v>
      </c>
      <c r="K15" s="20"/>
    </row>
    <row r="16" spans="1:11" s="25" customFormat="1" ht="15.75">
      <c r="A16" s="86" t="s">
        <v>17</v>
      </c>
      <c r="B16" s="22" t="s">
        <v>9</v>
      </c>
      <c r="C16" s="79">
        <f>SUM(D16:I16)</f>
        <v>6960254.778410001</v>
      </c>
      <c r="D16" s="80">
        <f aca="true" t="shared" si="0" ref="D16:I16">SUM(D17:D18)</f>
        <v>1131987.57841</v>
      </c>
      <c r="E16" s="80">
        <f t="shared" si="0"/>
        <v>1129308.4000000001</v>
      </c>
      <c r="F16" s="80">
        <f t="shared" si="0"/>
        <v>1171714.7</v>
      </c>
      <c r="G16" s="80">
        <f t="shared" si="0"/>
        <v>1171662.7</v>
      </c>
      <c r="H16" s="80">
        <f t="shared" si="0"/>
        <v>1170646.7</v>
      </c>
      <c r="I16" s="80">
        <f t="shared" si="0"/>
        <v>1184934.7</v>
      </c>
      <c r="J16" s="23"/>
      <c r="K16" s="24"/>
    </row>
    <row r="17" spans="1:11" s="30" customFormat="1" ht="15" customHeight="1">
      <c r="A17" s="31" t="s">
        <v>25</v>
      </c>
      <c r="B17" s="26" t="s">
        <v>3</v>
      </c>
      <c r="C17" s="45">
        <f>SUM(D17:I17)</f>
        <v>2345883</v>
      </c>
      <c r="D17" s="27">
        <f>D21</f>
        <v>399884.19999999995</v>
      </c>
      <c r="E17" s="27">
        <f aca="true" t="shared" si="1" ref="E17:I18">E21</f>
        <v>386164.00000000006</v>
      </c>
      <c r="F17" s="27">
        <f t="shared" si="1"/>
        <v>386933.7</v>
      </c>
      <c r="G17" s="27">
        <f t="shared" si="1"/>
        <v>386881.7</v>
      </c>
      <c r="H17" s="27">
        <f t="shared" si="1"/>
        <v>385865.7</v>
      </c>
      <c r="I17" s="27">
        <f t="shared" si="1"/>
        <v>400153.7</v>
      </c>
      <c r="J17" s="28"/>
      <c r="K17" s="29"/>
    </row>
    <row r="18" spans="1:11" s="30" customFormat="1" ht="15" customHeight="1">
      <c r="A18" s="31">
        <f>A17+1</f>
        <v>3</v>
      </c>
      <c r="B18" s="26" t="s">
        <v>4</v>
      </c>
      <c r="C18" s="45">
        <f>SUM(D18:I18)</f>
        <v>4614371.77841</v>
      </c>
      <c r="D18" s="27">
        <f>D22</f>
        <v>732103.37841</v>
      </c>
      <c r="E18" s="27">
        <f t="shared" si="1"/>
        <v>743144.4</v>
      </c>
      <c r="F18" s="27">
        <f t="shared" si="1"/>
        <v>784781</v>
      </c>
      <c r="G18" s="27">
        <f t="shared" si="1"/>
        <v>784781</v>
      </c>
      <c r="H18" s="27">
        <f t="shared" si="1"/>
        <v>784781</v>
      </c>
      <c r="I18" s="27">
        <f t="shared" si="1"/>
        <v>784781</v>
      </c>
      <c r="J18" s="28"/>
      <c r="K18" s="29"/>
    </row>
    <row r="19" spans="1:11" s="30" customFormat="1" ht="15" customHeight="1">
      <c r="A19" s="31"/>
      <c r="B19" s="26"/>
      <c r="C19" s="27"/>
      <c r="D19" s="32"/>
      <c r="E19" s="33"/>
      <c r="F19" s="33"/>
      <c r="G19" s="33"/>
      <c r="H19" s="33"/>
      <c r="I19" s="33"/>
      <c r="J19" s="34"/>
      <c r="K19" s="29"/>
    </row>
    <row r="20" spans="1:11" s="40" customFormat="1" ht="15.75">
      <c r="A20" s="87" t="s">
        <v>47</v>
      </c>
      <c r="B20" s="35" t="s">
        <v>5</v>
      </c>
      <c r="C20" s="36">
        <f>SUM(D20:I20)</f>
        <v>6960254.778410001</v>
      </c>
      <c r="D20" s="37">
        <f aca="true" t="shared" si="2" ref="D20:I20">SUM(D21:D22)</f>
        <v>1131987.57841</v>
      </c>
      <c r="E20" s="37">
        <f t="shared" si="2"/>
        <v>1129308.4000000001</v>
      </c>
      <c r="F20" s="37">
        <f t="shared" si="2"/>
        <v>1171714.7</v>
      </c>
      <c r="G20" s="37">
        <f t="shared" si="2"/>
        <v>1171662.7</v>
      </c>
      <c r="H20" s="37">
        <f t="shared" si="2"/>
        <v>1170646.7</v>
      </c>
      <c r="I20" s="37">
        <f t="shared" si="2"/>
        <v>1184934.7</v>
      </c>
      <c r="J20" s="38"/>
      <c r="K20" s="39"/>
    </row>
    <row r="21" spans="1:11" s="30" customFormat="1" ht="15" customHeight="1">
      <c r="A21" s="31">
        <f>A20+1</f>
        <v>5</v>
      </c>
      <c r="B21" s="26" t="s">
        <v>3</v>
      </c>
      <c r="C21" s="45">
        <f>SUM(D21:I21)</f>
        <v>2345883</v>
      </c>
      <c r="D21" s="27">
        <f aca="true" t="shared" si="3" ref="D21:I22">D31+D116+D145+D156</f>
        <v>399884.19999999995</v>
      </c>
      <c r="E21" s="27">
        <f t="shared" si="3"/>
        <v>386164.00000000006</v>
      </c>
      <c r="F21" s="27">
        <f t="shared" si="3"/>
        <v>386933.7</v>
      </c>
      <c r="G21" s="27">
        <f t="shared" si="3"/>
        <v>386881.7</v>
      </c>
      <c r="H21" s="27">
        <f t="shared" si="3"/>
        <v>385865.7</v>
      </c>
      <c r="I21" s="27">
        <f t="shared" si="3"/>
        <v>400153.7</v>
      </c>
      <c r="J21" s="28"/>
      <c r="K21" s="29"/>
    </row>
    <row r="22" spans="1:11" s="30" customFormat="1" ht="15" customHeight="1">
      <c r="A22" s="31">
        <f>A21+1</f>
        <v>6</v>
      </c>
      <c r="B22" s="26" t="s">
        <v>4</v>
      </c>
      <c r="C22" s="45">
        <f>SUM(D22:I22)</f>
        <v>4614371.77841</v>
      </c>
      <c r="D22" s="27">
        <f t="shared" si="3"/>
        <v>732103.37841</v>
      </c>
      <c r="E22" s="27">
        <f t="shared" si="3"/>
        <v>743144.4</v>
      </c>
      <c r="F22" s="27">
        <f t="shared" si="3"/>
        <v>784781</v>
      </c>
      <c r="G22" s="27">
        <f t="shared" si="3"/>
        <v>784781</v>
      </c>
      <c r="H22" s="27">
        <f t="shared" si="3"/>
        <v>784781</v>
      </c>
      <c r="I22" s="27">
        <f t="shared" si="3"/>
        <v>784781</v>
      </c>
      <c r="J22" s="28"/>
      <c r="K22" s="29"/>
    </row>
    <row r="23" spans="1:11" s="30" customFormat="1" ht="15" customHeight="1">
      <c r="A23" s="31"/>
      <c r="B23" s="41"/>
      <c r="C23" s="27"/>
      <c r="D23" s="32"/>
      <c r="E23" s="33"/>
      <c r="F23" s="33"/>
      <c r="G23" s="33"/>
      <c r="H23" s="33"/>
      <c r="I23" s="33"/>
      <c r="J23" s="34"/>
      <c r="K23" s="29"/>
    </row>
    <row r="24" spans="1:11" s="43" customFormat="1" ht="30.75" customHeight="1">
      <c r="A24" s="93">
        <f>A22+1</f>
        <v>7</v>
      </c>
      <c r="B24" s="90"/>
      <c r="C24" s="98" t="s">
        <v>19</v>
      </c>
      <c r="D24" s="98"/>
      <c r="E24" s="98"/>
      <c r="F24" s="98"/>
      <c r="G24" s="98"/>
      <c r="H24" s="98"/>
      <c r="I24" s="98"/>
      <c r="J24" s="70"/>
      <c r="K24" s="42"/>
    </row>
    <row r="25" spans="1:11" s="48" customFormat="1" ht="15" customHeight="1">
      <c r="A25" s="31">
        <f>A24+1</f>
        <v>8</v>
      </c>
      <c r="B25" s="44" t="s">
        <v>10</v>
      </c>
      <c r="C25" s="45">
        <f>SUM(D25:I25)</f>
        <v>6337007.578410001</v>
      </c>
      <c r="D25" s="45">
        <f aca="true" t="shared" si="4" ref="D25:I25">SUM(D26:D27)</f>
        <v>1022344.6784099999</v>
      </c>
      <c r="E25" s="45">
        <f t="shared" si="4"/>
        <v>1026347.1000000001</v>
      </c>
      <c r="F25" s="45">
        <f t="shared" si="4"/>
        <v>1068840.7</v>
      </c>
      <c r="G25" s="45">
        <f t="shared" si="4"/>
        <v>1068691.7</v>
      </c>
      <c r="H25" s="45">
        <f t="shared" si="4"/>
        <v>1068091.7</v>
      </c>
      <c r="I25" s="45">
        <f t="shared" si="4"/>
        <v>1082691.7</v>
      </c>
      <c r="J25" s="46"/>
      <c r="K25" s="47"/>
    </row>
    <row r="26" spans="1:11" s="51" customFormat="1" ht="15" customHeight="1">
      <c r="A26" s="31">
        <f>A25+1</f>
        <v>9</v>
      </c>
      <c r="B26" s="26" t="s">
        <v>3</v>
      </c>
      <c r="C26" s="45">
        <f>SUM(D26:I26)</f>
        <v>1850216.5999999999</v>
      </c>
      <c r="D26" s="53">
        <f aca="true" t="shared" si="5" ref="D26:I27">D31</f>
        <v>315217.29999999993</v>
      </c>
      <c r="E26" s="53">
        <f t="shared" si="5"/>
        <v>303087.50000000006</v>
      </c>
      <c r="F26" s="53">
        <f t="shared" si="5"/>
        <v>304739.7</v>
      </c>
      <c r="G26" s="53">
        <f t="shared" si="5"/>
        <v>304590.7</v>
      </c>
      <c r="H26" s="53">
        <f t="shared" si="5"/>
        <v>303990.7</v>
      </c>
      <c r="I26" s="53">
        <f t="shared" si="5"/>
        <v>318590.7</v>
      </c>
      <c r="J26" s="49"/>
      <c r="K26" s="50"/>
    </row>
    <row r="27" spans="1:11" s="51" customFormat="1" ht="15" customHeight="1">
      <c r="A27" s="31">
        <f>A26+1</f>
        <v>10</v>
      </c>
      <c r="B27" s="26" t="s">
        <v>4</v>
      </c>
      <c r="C27" s="45">
        <f>SUM(D27:I27)</f>
        <v>4486790.97841</v>
      </c>
      <c r="D27" s="53">
        <f t="shared" si="5"/>
        <v>707127.37841</v>
      </c>
      <c r="E27" s="53">
        <f t="shared" si="5"/>
        <v>723259.6</v>
      </c>
      <c r="F27" s="53">
        <f t="shared" si="5"/>
        <v>764101</v>
      </c>
      <c r="G27" s="53">
        <f t="shared" si="5"/>
        <v>764101</v>
      </c>
      <c r="H27" s="53">
        <f t="shared" si="5"/>
        <v>764101</v>
      </c>
      <c r="I27" s="53">
        <f t="shared" si="5"/>
        <v>764101</v>
      </c>
      <c r="J27" s="49"/>
      <c r="K27" s="50"/>
    </row>
    <row r="28" spans="1:11" s="51" customFormat="1" ht="15" customHeight="1">
      <c r="A28" s="31"/>
      <c r="B28" s="52"/>
      <c r="C28" s="55"/>
      <c r="D28" s="53"/>
      <c r="E28" s="54"/>
      <c r="F28" s="54"/>
      <c r="G28" s="54"/>
      <c r="H28" s="54"/>
      <c r="I28" s="54"/>
      <c r="J28" s="49"/>
      <c r="K28" s="50"/>
    </row>
    <row r="29" spans="1:11" s="51" customFormat="1" ht="15" customHeight="1">
      <c r="A29" s="87">
        <f>A27+1</f>
        <v>11</v>
      </c>
      <c r="B29" s="35"/>
      <c r="C29" s="97" t="s">
        <v>11</v>
      </c>
      <c r="D29" s="97"/>
      <c r="E29" s="97"/>
      <c r="F29" s="97"/>
      <c r="G29" s="97"/>
      <c r="H29" s="97"/>
      <c r="I29" s="97"/>
      <c r="J29" s="71"/>
      <c r="K29" s="50"/>
    </row>
    <row r="30" spans="1:11" s="48" customFormat="1" ht="15" customHeight="1">
      <c r="A30" s="31">
        <f>A29+1</f>
        <v>12</v>
      </c>
      <c r="B30" s="44" t="s">
        <v>13</v>
      </c>
      <c r="C30" s="45">
        <f>SUM(D30:I30)</f>
        <v>6337007.578410001</v>
      </c>
      <c r="D30" s="45">
        <f aca="true" t="shared" si="6" ref="D30:I30">SUM(D31:D32)</f>
        <v>1022344.6784099999</v>
      </c>
      <c r="E30" s="45">
        <f t="shared" si="6"/>
        <v>1026347.1000000001</v>
      </c>
      <c r="F30" s="45">
        <f t="shared" si="6"/>
        <v>1068840.7</v>
      </c>
      <c r="G30" s="45">
        <f t="shared" si="6"/>
        <v>1068691.7</v>
      </c>
      <c r="H30" s="45">
        <f t="shared" si="6"/>
        <v>1068091.7</v>
      </c>
      <c r="I30" s="45">
        <f t="shared" si="6"/>
        <v>1082691.7</v>
      </c>
      <c r="J30" s="46"/>
      <c r="K30" s="47"/>
    </row>
    <row r="31" spans="1:11" s="51" customFormat="1" ht="15" customHeight="1">
      <c r="A31" s="31">
        <f>A30+1</f>
        <v>13</v>
      </c>
      <c r="B31" s="26" t="s">
        <v>3</v>
      </c>
      <c r="C31" s="45">
        <f>SUM(D31:I31)</f>
        <v>1850216.5999999999</v>
      </c>
      <c r="D31" s="54">
        <f aca="true" t="shared" si="7" ref="D31:I31">SUM(D38+D45+D60+D67+D71+D75+D78+D81+D85+D88+D91+D94+D98+D101+D104+D107)</f>
        <v>315217.29999999993</v>
      </c>
      <c r="E31" s="54">
        <f t="shared" si="7"/>
        <v>303087.50000000006</v>
      </c>
      <c r="F31" s="54">
        <f t="shared" si="7"/>
        <v>304739.7</v>
      </c>
      <c r="G31" s="54">
        <f t="shared" si="7"/>
        <v>304590.7</v>
      </c>
      <c r="H31" s="54">
        <f t="shared" si="7"/>
        <v>303990.7</v>
      </c>
      <c r="I31" s="54">
        <f t="shared" si="7"/>
        <v>318590.7</v>
      </c>
      <c r="J31" s="49"/>
      <c r="K31" s="50"/>
    </row>
    <row r="32" spans="1:11" s="51" customFormat="1" ht="15" customHeight="1">
      <c r="A32" s="31">
        <f>A31+1</f>
        <v>14</v>
      </c>
      <c r="B32" s="26" t="s">
        <v>4</v>
      </c>
      <c r="C32" s="45">
        <f>SUM(D32:I32)</f>
        <v>4486790.97841</v>
      </c>
      <c r="D32" s="54">
        <f aca="true" t="shared" si="8" ref="D32:I32">SUM(D35+D41+D48+D51+D54+D57+D61+D64+D68+D72+D82+D95)</f>
        <v>707127.37841</v>
      </c>
      <c r="E32" s="54">
        <f t="shared" si="8"/>
        <v>723259.6</v>
      </c>
      <c r="F32" s="54">
        <f t="shared" si="8"/>
        <v>764101</v>
      </c>
      <c r="G32" s="54">
        <f t="shared" si="8"/>
        <v>764101</v>
      </c>
      <c r="H32" s="54">
        <f t="shared" si="8"/>
        <v>764101</v>
      </c>
      <c r="I32" s="54">
        <f t="shared" si="8"/>
        <v>764101</v>
      </c>
      <c r="J32" s="49"/>
      <c r="K32" s="50"/>
    </row>
    <row r="33" spans="1:11" s="51" customFormat="1" ht="15" customHeight="1">
      <c r="A33" s="31"/>
      <c r="B33" s="52"/>
      <c r="C33" s="55"/>
      <c r="D33" s="54"/>
      <c r="E33" s="54"/>
      <c r="F33" s="54"/>
      <c r="G33" s="54"/>
      <c r="H33" s="54"/>
      <c r="I33" s="54"/>
      <c r="J33" s="49"/>
      <c r="K33" s="50"/>
    </row>
    <row r="34" spans="1:11" s="59" customFormat="1" ht="84" customHeight="1">
      <c r="A34" s="63">
        <f>A32+1</f>
        <v>15</v>
      </c>
      <c r="B34" s="56" t="s">
        <v>26</v>
      </c>
      <c r="C34" s="45">
        <f>SUM(D34:I34)</f>
        <v>1532296</v>
      </c>
      <c r="D34" s="45">
        <f aca="true" t="shared" si="9" ref="D34:I34">SUM(D35)</f>
        <v>233702</v>
      </c>
      <c r="E34" s="45">
        <f t="shared" si="9"/>
        <v>248170</v>
      </c>
      <c r="F34" s="45">
        <f t="shared" si="9"/>
        <v>262606</v>
      </c>
      <c r="G34" s="45">
        <f t="shared" si="9"/>
        <v>262606</v>
      </c>
      <c r="H34" s="45">
        <f t="shared" si="9"/>
        <v>262606</v>
      </c>
      <c r="I34" s="45">
        <f t="shared" si="9"/>
        <v>262606</v>
      </c>
      <c r="J34" s="57" t="s">
        <v>67</v>
      </c>
      <c r="K34" s="58"/>
    </row>
    <row r="35" spans="1:11" s="62" customFormat="1" ht="15.75">
      <c r="A35" s="63">
        <f>A34+1</f>
        <v>16</v>
      </c>
      <c r="B35" s="60" t="s">
        <v>4</v>
      </c>
      <c r="C35" s="45">
        <f>SUM(D35:I35)</f>
        <v>1532296</v>
      </c>
      <c r="D35" s="54">
        <f>243747-10045</f>
        <v>233702</v>
      </c>
      <c r="E35" s="54">
        <f>258918-10748</f>
        <v>248170</v>
      </c>
      <c r="F35" s="54">
        <f>274064-11458</f>
        <v>262606</v>
      </c>
      <c r="G35" s="54">
        <f>274064-11458</f>
        <v>262606</v>
      </c>
      <c r="H35" s="54">
        <f>274064-11458</f>
        <v>262606</v>
      </c>
      <c r="I35" s="54">
        <f>274064-11458</f>
        <v>262606</v>
      </c>
      <c r="J35" s="57"/>
      <c r="K35" s="61"/>
    </row>
    <row r="36" spans="1:11" s="51" customFormat="1" ht="15" customHeight="1">
      <c r="A36" s="31"/>
      <c r="B36" s="60"/>
      <c r="C36" s="45"/>
      <c r="D36" s="54"/>
      <c r="E36" s="54"/>
      <c r="F36" s="54"/>
      <c r="G36" s="54"/>
      <c r="H36" s="54"/>
      <c r="I36" s="54"/>
      <c r="J36" s="49"/>
      <c r="K36" s="50"/>
    </row>
    <row r="37" spans="1:11" s="59" customFormat="1" ht="78.75">
      <c r="A37" s="63">
        <f>A35+1</f>
        <v>17</v>
      </c>
      <c r="B37" s="56" t="s">
        <v>14</v>
      </c>
      <c r="C37" s="45">
        <f>SUM(D37:I37)</f>
        <v>677755.8999999999</v>
      </c>
      <c r="D37" s="45">
        <f aca="true" t="shared" si="10" ref="D37:I37">SUM(D38:D38)</f>
        <v>107878</v>
      </c>
      <c r="E37" s="45">
        <f t="shared" si="10"/>
        <v>113609.1</v>
      </c>
      <c r="F37" s="45">
        <f t="shared" si="10"/>
        <v>114067.2</v>
      </c>
      <c r="G37" s="45">
        <f t="shared" si="10"/>
        <v>114067.2</v>
      </c>
      <c r="H37" s="45">
        <f t="shared" si="10"/>
        <v>114067.2</v>
      </c>
      <c r="I37" s="45">
        <f t="shared" si="10"/>
        <v>114067.2</v>
      </c>
      <c r="J37" s="57" t="s">
        <v>67</v>
      </c>
      <c r="K37" s="58"/>
    </row>
    <row r="38" spans="1:11" s="62" customFormat="1" ht="15.75">
      <c r="A38" s="63">
        <f>A37+1</f>
        <v>18</v>
      </c>
      <c r="B38" s="60" t="s">
        <v>3</v>
      </c>
      <c r="C38" s="45">
        <f>SUM(D38:I38)</f>
        <v>677755.8999999999</v>
      </c>
      <c r="D38" s="54">
        <f>107878</f>
        <v>107878</v>
      </c>
      <c r="E38" s="54">
        <f>113609.1</f>
        <v>113609.1</v>
      </c>
      <c r="F38" s="54">
        <f>114067.2</f>
        <v>114067.2</v>
      </c>
      <c r="G38" s="54">
        <f>114067.2</f>
        <v>114067.2</v>
      </c>
      <c r="H38" s="54">
        <f>114067.2</f>
        <v>114067.2</v>
      </c>
      <c r="I38" s="54">
        <f>114067.2</f>
        <v>114067.2</v>
      </c>
      <c r="J38" s="57"/>
      <c r="K38" s="61"/>
    </row>
    <row r="39" spans="1:11" s="51" customFormat="1" ht="15" customHeight="1">
      <c r="A39" s="31"/>
      <c r="B39" s="60"/>
      <c r="C39" s="45"/>
      <c r="D39" s="54"/>
      <c r="E39" s="54"/>
      <c r="F39" s="54"/>
      <c r="G39" s="54"/>
      <c r="H39" s="54"/>
      <c r="I39" s="54"/>
      <c r="J39" s="49"/>
      <c r="K39" s="50"/>
    </row>
    <row r="40" spans="1:11" s="65" customFormat="1" ht="94.5">
      <c r="A40" s="63">
        <f>A38+1</f>
        <v>19</v>
      </c>
      <c r="B40" s="56" t="s">
        <v>27</v>
      </c>
      <c r="C40" s="45">
        <f>SUM(D40:I40)</f>
        <v>2567280</v>
      </c>
      <c r="D40" s="45">
        <f aca="true" t="shared" si="11" ref="D40:I40">SUM(D41)</f>
        <v>390150</v>
      </c>
      <c r="E40" s="45">
        <f t="shared" si="11"/>
        <v>415262</v>
      </c>
      <c r="F40" s="45">
        <f t="shared" si="11"/>
        <v>440467</v>
      </c>
      <c r="G40" s="45">
        <f t="shared" si="11"/>
        <v>440467</v>
      </c>
      <c r="H40" s="45">
        <f t="shared" si="11"/>
        <v>440467</v>
      </c>
      <c r="I40" s="45">
        <f t="shared" si="11"/>
        <v>440467</v>
      </c>
      <c r="J40" s="57" t="s">
        <v>68</v>
      </c>
      <c r="K40" s="64"/>
    </row>
    <row r="41" spans="1:11" s="62" customFormat="1" ht="15.75">
      <c r="A41" s="63">
        <f>A40+1</f>
        <v>20</v>
      </c>
      <c r="B41" s="60" t="s">
        <v>4</v>
      </c>
      <c r="C41" s="45">
        <f>SUM(D41:I41)</f>
        <v>2567280</v>
      </c>
      <c r="D41" s="54">
        <f>378603+11547</f>
        <v>390150</v>
      </c>
      <c r="E41" s="54">
        <f>402934+12328</f>
        <v>415262</v>
      </c>
      <c r="F41" s="54">
        <f>427353+13114</f>
        <v>440467</v>
      </c>
      <c r="G41" s="54">
        <f>427353+13114</f>
        <v>440467</v>
      </c>
      <c r="H41" s="54">
        <f>427353+13114</f>
        <v>440467</v>
      </c>
      <c r="I41" s="54">
        <f>427353+13114</f>
        <v>440467</v>
      </c>
      <c r="J41" s="57"/>
      <c r="K41" s="61"/>
    </row>
    <row r="42" spans="1:11" s="51" customFormat="1" ht="15" customHeight="1">
      <c r="A42" s="31"/>
      <c r="B42" s="60"/>
      <c r="C42" s="45"/>
      <c r="D42" s="54"/>
      <c r="E42" s="54"/>
      <c r="F42" s="54"/>
      <c r="G42" s="54"/>
      <c r="H42" s="54"/>
      <c r="I42" s="54"/>
      <c r="J42" s="49"/>
      <c r="K42" s="50"/>
    </row>
    <row r="43" spans="1:11" s="65" customFormat="1" ht="63.75" customHeight="1">
      <c r="A43" s="63">
        <f>A41+1</f>
        <v>21</v>
      </c>
      <c r="B43" s="56" t="s">
        <v>15</v>
      </c>
      <c r="C43" s="45">
        <f>SUM(D43:I43)</f>
        <v>607126.3</v>
      </c>
      <c r="D43" s="45">
        <f aca="true" t="shared" si="12" ref="D43:I43">SUM(D45:D45)</f>
        <v>95398</v>
      </c>
      <c r="E43" s="45">
        <f t="shared" si="12"/>
        <v>100754.3</v>
      </c>
      <c r="F43" s="45">
        <f t="shared" si="12"/>
        <v>102743.5</v>
      </c>
      <c r="G43" s="45">
        <f t="shared" si="12"/>
        <v>102743.5</v>
      </c>
      <c r="H43" s="45">
        <f t="shared" si="12"/>
        <v>102743.5</v>
      </c>
      <c r="I43" s="45">
        <f t="shared" si="12"/>
        <v>102743.5</v>
      </c>
      <c r="J43" s="57" t="s">
        <v>68</v>
      </c>
      <c r="K43" s="64"/>
    </row>
    <row r="44" spans="1:11" s="62" customFormat="1" ht="31.5">
      <c r="A44" s="63">
        <f>A43+1</f>
        <v>22</v>
      </c>
      <c r="B44" s="85" t="s">
        <v>8</v>
      </c>
      <c r="C44" s="78">
        <f>SUM(D44:I44)</f>
        <v>4002.6</v>
      </c>
      <c r="D44" s="88">
        <v>667.1</v>
      </c>
      <c r="E44" s="88">
        <v>667.1</v>
      </c>
      <c r="F44" s="88">
        <v>667.1</v>
      </c>
      <c r="G44" s="88">
        <v>667.1</v>
      </c>
      <c r="H44" s="88">
        <v>667.1</v>
      </c>
      <c r="I44" s="88">
        <v>667.1</v>
      </c>
      <c r="J44" s="66"/>
      <c r="K44" s="61"/>
    </row>
    <row r="45" spans="1:11" s="62" customFormat="1" ht="15.75">
      <c r="A45" s="63">
        <f>A44+1</f>
        <v>23</v>
      </c>
      <c r="B45" s="60" t="s">
        <v>3</v>
      </c>
      <c r="C45" s="45">
        <f>SUM(D45:I45)</f>
        <v>607126.3</v>
      </c>
      <c r="D45" s="54">
        <f>95200+198</f>
        <v>95398</v>
      </c>
      <c r="E45" s="54">
        <f>100754.3</f>
        <v>100754.3</v>
      </c>
      <c r="F45" s="54">
        <f>102743.5</f>
        <v>102743.5</v>
      </c>
      <c r="G45" s="54">
        <f>102743.5</f>
        <v>102743.5</v>
      </c>
      <c r="H45" s="54">
        <f>102743.5</f>
        <v>102743.5</v>
      </c>
      <c r="I45" s="54">
        <f>102743.5</f>
        <v>102743.5</v>
      </c>
      <c r="J45" s="57"/>
      <c r="K45" s="61"/>
    </row>
    <row r="46" spans="1:11" s="51" customFormat="1" ht="15" customHeight="1">
      <c r="A46" s="31"/>
      <c r="B46" s="60"/>
      <c r="C46" s="45"/>
      <c r="D46" s="54"/>
      <c r="E46" s="54"/>
      <c r="F46" s="54"/>
      <c r="G46" s="54"/>
      <c r="H46" s="54"/>
      <c r="I46" s="54"/>
      <c r="J46" s="49"/>
      <c r="K46" s="50"/>
    </row>
    <row r="47" spans="1:11" s="62" customFormat="1" ht="125.25" customHeight="1">
      <c r="A47" s="63">
        <f>A45+1</f>
        <v>24</v>
      </c>
      <c r="B47" s="67" t="s">
        <v>36</v>
      </c>
      <c r="C47" s="45">
        <f>SUM(D47:I47)</f>
        <v>21374</v>
      </c>
      <c r="D47" s="45">
        <f aca="true" t="shared" si="13" ref="D47:I47">SUM(D48:D48)</f>
        <v>21374</v>
      </c>
      <c r="E47" s="45">
        <f t="shared" si="13"/>
        <v>0</v>
      </c>
      <c r="F47" s="45">
        <f t="shared" si="13"/>
        <v>0</v>
      </c>
      <c r="G47" s="45">
        <f t="shared" si="13"/>
        <v>0</v>
      </c>
      <c r="H47" s="45">
        <f t="shared" si="13"/>
        <v>0</v>
      </c>
      <c r="I47" s="45">
        <f t="shared" si="13"/>
        <v>0</v>
      </c>
      <c r="J47" s="57">
        <v>10</v>
      </c>
      <c r="K47" s="61"/>
    </row>
    <row r="48" spans="1:11" s="62" customFormat="1" ht="15.75">
      <c r="A48" s="63">
        <f>A47+1</f>
        <v>25</v>
      </c>
      <c r="B48" s="60" t="s">
        <v>4</v>
      </c>
      <c r="C48" s="45">
        <f>SUM(D48:I48)</f>
        <v>21374</v>
      </c>
      <c r="D48" s="54">
        <f>21374</f>
        <v>21374</v>
      </c>
      <c r="E48" s="54">
        <v>0</v>
      </c>
      <c r="F48" s="54">
        <v>0</v>
      </c>
      <c r="G48" s="54">
        <v>0</v>
      </c>
      <c r="H48" s="54">
        <v>0</v>
      </c>
      <c r="I48" s="54">
        <v>0</v>
      </c>
      <c r="J48" s="57"/>
      <c r="K48" s="61"/>
    </row>
    <row r="49" spans="1:11" s="62" customFormat="1" ht="15" customHeight="1">
      <c r="A49" s="63"/>
      <c r="B49" s="60"/>
      <c r="C49" s="45"/>
      <c r="D49" s="54"/>
      <c r="E49" s="54"/>
      <c r="F49" s="54"/>
      <c r="G49" s="54"/>
      <c r="H49" s="54"/>
      <c r="I49" s="54"/>
      <c r="J49" s="57"/>
      <c r="K49" s="61"/>
    </row>
    <row r="50" spans="1:11" s="62" customFormat="1" ht="93" customHeight="1">
      <c r="A50" s="63">
        <f>A48+1</f>
        <v>26</v>
      </c>
      <c r="B50" s="67" t="s">
        <v>37</v>
      </c>
      <c r="C50" s="45">
        <f>SUM(D50:I50)</f>
        <v>3047.07841</v>
      </c>
      <c r="D50" s="45">
        <f aca="true" t="shared" si="14" ref="D50:I50">SUM(D51:D51)</f>
        <v>3047.07841</v>
      </c>
      <c r="E50" s="45">
        <f t="shared" si="14"/>
        <v>0</v>
      </c>
      <c r="F50" s="45">
        <f t="shared" si="14"/>
        <v>0</v>
      </c>
      <c r="G50" s="45">
        <f t="shared" si="14"/>
        <v>0</v>
      </c>
      <c r="H50" s="45">
        <f t="shared" si="14"/>
        <v>0</v>
      </c>
      <c r="I50" s="45">
        <f t="shared" si="14"/>
        <v>0</v>
      </c>
      <c r="J50" s="69" t="s">
        <v>42</v>
      </c>
      <c r="K50" s="61"/>
    </row>
    <row r="51" spans="1:11" s="62" customFormat="1" ht="15.75">
      <c r="A51" s="63">
        <f>A50+1</f>
        <v>27</v>
      </c>
      <c r="B51" s="60" t="s">
        <v>4</v>
      </c>
      <c r="C51" s="45">
        <f>SUM(D51:I51)</f>
        <v>3047.07841</v>
      </c>
      <c r="D51" s="54">
        <f>3047.07841</f>
        <v>3047.07841</v>
      </c>
      <c r="E51" s="54">
        <v>0</v>
      </c>
      <c r="F51" s="54">
        <v>0</v>
      </c>
      <c r="G51" s="54">
        <v>0</v>
      </c>
      <c r="H51" s="54">
        <v>0</v>
      </c>
      <c r="I51" s="54">
        <v>0</v>
      </c>
      <c r="J51" s="57"/>
      <c r="K51" s="61"/>
    </row>
    <row r="52" spans="1:11" s="62" customFormat="1" ht="15" customHeight="1">
      <c r="A52" s="63"/>
      <c r="B52" s="60"/>
      <c r="C52" s="45"/>
      <c r="D52" s="54"/>
      <c r="E52" s="54"/>
      <c r="F52" s="54"/>
      <c r="G52" s="54"/>
      <c r="H52" s="54"/>
      <c r="I52" s="54"/>
      <c r="J52" s="57"/>
      <c r="K52" s="61"/>
    </row>
    <row r="53" spans="1:11" s="62" customFormat="1" ht="63.75" customHeight="1">
      <c r="A53" s="63">
        <f>A51+1</f>
        <v>28</v>
      </c>
      <c r="B53" s="67" t="s">
        <v>38</v>
      </c>
      <c r="C53" s="45">
        <f>SUM(D53:I53)</f>
        <v>215373</v>
      </c>
      <c r="D53" s="45">
        <f aca="true" t="shared" si="15" ref="D53:I53">SUM(D54)</f>
        <v>33830</v>
      </c>
      <c r="E53" s="45">
        <f t="shared" si="15"/>
        <v>35183</v>
      </c>
      <c r="F53" s="45">
        <f t="shared" si="15"/>
        <v>36590</v>
      </c>
      <c r="G53" s="45">
        <f t="shared" si="15"/>
        <v>36590</v>
      </c>
      <c r="H53" s="45">
        <f t="shared" si="15"/>
        <v>36590</v>
      </c>
      <c r="I53" s="45">
        <f t="shared" si="15"/>
        <v>36590</v>
      </c>
      <c r="J53" s="57">
        <v>14</v>
      </c>
      <c r="K53" s="61"/>
    </row>
    <row r="54" spans="1:11" s="62" customFormat="1" ht="15.75" customHeight="1">
      <c r="A54" s="63">
        <f>A53+1</f>
        <v>29</v>
      </c>
      <c r="B54" s="60" t="s">
        <v>4</v>
      </c>
      <c r="C54" s="45">
        <f>SUM(D54:I54)</f>
        <v>215373</v>
      </c>
      <c r="D54" s="54">
        <f>33830</f>
        <v>33830</v>
      </c>
      <c r="E54" s="54">
        <f>35183</f>
        <v>35183</v>
      </c>
      <c r="F54" s="54">
        <f>36590</f>
        <v>36590</v>
      </c>
      <c r="G54" s="54">
        <f>36590</f>
        <v>36590</v>
      </c>
      <c r="H54" s="54">
        <f>36590</f>
        <v>36590</v>
      </c>
      <c r="I54" s="54">
        <f>36590</f>
        <v>36590</v>
      </c>
      <c r="J54" s="57"/>
      <c r="K54" s="68"/>
    </row>
    <row r="55" spans="1:11" s="62" customFormat="1" ht="15" customHeight="1">
      <c r="A55" s="63"/>
      <c r="B55" s="60"/>
      <c r="C55" s="45"/>
      <c r="D55" s="54"/>
      <c r="E55" s="54"/>
      <c r="F55" s="54"/>
      <c r="G55" s="54"/>
      <c r="H55" s="54"/>
      <c r="I55" s="54"/>
      <c r="J55" s="57"/>
      <c r="K55" s="61"/>
    </row>
    <row r="56" spans="1:11" s="62" customFormat="1" ht="66" customHeight="1">
      <c r="A56" s="63">
        <f>A54+1</f>
        <v>30</v>
      </c>
      <c r="B56" s="67" t="s">
        <v>39</v>
      </c>
      <c r="C56" s="45">
        <f>SUM(D56:I56)</f>
        <v>140924.8</v>
      </c>
      <c r="D56" s="45">
        <f aca="true" t="shared" si="16" ref="D56:I56">SUM(D57:D57)</f>
        <v>23479.8</v>
      </c>
      <c r="E56" s="45">
        <f t="shared" si="16"/>
        <v>23685</v>
      </c>
      <c r="F56" s="45">
        <f t="shared" si="16"/>
        <v>23440</v>
      </c>
      <c r="G56" s="45">
        <f t="shared" si="16"/>
        <v>23440</v>
      </c>
      <c r="H56" s="45">
        <f t="shared" si="16"/>
        <v>23440</v>
      </c>
      <c r="I56" s="45">
        <f t="shared" si="16"/>
        <v>23440</v>
      </c>
      <c r="J56" s="69" t="s">
        <v>43</v>
      </c>
      <c r="K56" s="61"/>
    </row>
    <row r="57" spans="1:11" s="62" customFormat="1" ht="15.75">
      <c r="A57" s="63">
        <f>A56+1</f>
        <v>31</v>
      </c>
      <c r="B57" s="60" t="s">
        <v>4</v>
      </c>
      <c r="C57" s="45">
        <f>SUM(D57:I57)</f>
        <v>140924.8</v>
      </c>
      <c r="D57" s="54">
        <f>23479.8</f>
        <v>23479.8</v>
      </c>
      <c r="E57" s="54">
        <f>23685</f>
        <v>23685</v>
      </c>
      <c r="F57" s="54">
        <f>23440</f>
        <v>23440</v>
      </c>
      <c r="G57" s="54">
        <f>23440</f>
        <v>23440</v>
      </c>
      <c r="H57" s="54">
        <f>23440</f>
        <v>23440</v>
      </c>
      <c r="I57" s="54">
        <f>23440</f>
        <v>23440</v>
      </c>
      <c r="J57" s="57"/>
      <c r="K57" s="61"/>
    </row>
    <row r="58" spans="1:11" s="62" customFormat="1" ht="15" customHeight="1">
      <c r="A58" s="63"/>
      <c r="B58" s="60"/>
      <c r="C58" s="45"/>
      <c r="D58" s="54"/>
      <c r="E58" s="54"/>
      <c r="F58" s="54"/>
      <c r="G58" s="54"/>
      <c r="H58" s="54"/>
      <c r="I58" s="54"/>
      <c r="J58" s="57"/>
      <c r="K58" s="61"/>
    </row>
    <row r="59" spans="1:11" s="62" customFormat="1" ht="66.75" customHeight="1">
      <c r="A59" s="63">
        <f>A57+1</f>
        <v>32</v>
      </c>
      <c r="B59" s="67" t="s">
        <v>40</v>
      </c>
      <c r="C59" s="45">
        <f>SUM(D59:I59)</f>
        <v>1085</v>
      </c>
      <c r="D59" s="45">
        <f aca="true" t="shared" si="17" ref="D59:I59">SUM(D60:D61)</f>
        <v>1085</v>
      </c>
      <c r="E59" s="45">
        <f t="shared" si="17"/>
        <v>0</v>
      </c>
      <c r="F59" s="45">
        <f t="shared" si="17"/>
        <v>0</v>
      </c>
      <c r="G59" s="45">
        <f t="shared" si="17"/>
        <v>0</v>
      </c>
      <c r="H59" s="45">
        <f t="shared" si="17"/>
        <v>0</v>
      </c>
      <c r="I59" s="45">
        <f t="shared" si="17"/>
        <v>0</v>
      </c>
      <c r="J59" s="69" t="s">
        <v>44</v>
      </c>
      <c r="K59" s="61"/>
    </row>
    <row r="60" spans="1:11" s="62" customFormat="1" ht="15" customHeight="1">
      <c r="A60" s="63">
        <f>A59+1</f>
        <v>33</v>
      </c>
      <c r="B60" s="60" t="s">
        <v>3</v>
      </c>
      <c r="C60" s="45">
        <f>SUM(D60:I60)</f>
        <v>542.5</v>
      </c>
      <c r="D60" s="54">
        <v>542.5</v>
      </c>
      <c r="E60" s="54">
        <v>0</v>
      </c>
      <c r="F60" s="54">
        <v>0</v>
      </c>
      <c r="G60" s="54">
        <v>0</v>
      </c>
      <c r="H60" s="54">
        <v>0</v>
      </c>
      <c r="I60" s="54">
        <v>0</v>
      </c>
      <c r="J60" s="57"/>
      <c r="K60" s="61"/>
    </row>
    <row r="61" spans="1:11" s="62" customFormat="1" ht="15" customHeight="1">
      <c r="A61" s="63">
        <f>A60+1</f>
        <v>34</v>
      </c>
      <c r="B61" s="60" t="s">
        <v>4</v>
      </c>
      <c r="C61" s="45">
        <f>SUM(D61:I61)</f>
        <v>542.5</v>
      </c>
      <c r="D61" s="54">
        <v>542.5</v>
      </c>
      <c r="E61" s="54">
        <v>0</v>
      </c>
      <c r="F61" s="54">
        <v>0</v>
      </c>
      <c r="G61" s="54">
        <v>0</v>
      </c>
      <c r="H61" s="54">
        <v>0</v>
      </c>
      <c r="I61" s="54">
        <v>0</v>
      </c>
      <c r="J61" s="57"/>
      <c r="K61" s="61"/>
    </row>
    <row r="62" spans="1:11" s="62" customFormat="1" ht="15" customHeight="1">
      <c r="A62" s="63"/>
      <c r="B62" s="60"/>
      <c r="C62" s="45"/>
      <c r="D62" s="54"/>
      <c r="E62" s="54"/>
      <c r="F62" s="54"/>
      <c r="G62" s="54"/>
      <c r="H62" s="54"/>
      <c r="I62" s="54"/>
      <c r="J62" s="57"/>
      <c r="K62" s="61"/>
    </row>
    <row r="63" spans="1:11" s="51" customFormat="1" ht="112.5" customHeight="1">
      <c r="A63" s="63">
        <f>A61+1</f>
        <v>35</v>
      </c>
      <c r="B63" s="67" t="s">
        <v>41</v>
      </c>
      <c r="C63" s="45">
        <f>SUM(D63:I63)</f>
        <v>5874.3</v>
      </c>
      <c r="D63" s="45">
        <f aca="true" t="shared" si="18" ref="D63:I63">SUM(D64:D64)</f>
        <v>922.7</v>
      </c>
      <c r="E63" s="45">
        <f t="shared" si="18"/>
        <v>959.6</v>
      </c>
      <c r="F63" s="45">
        <f t="shared" si="18"/>
        <v>998</v>
      </c>
      <c r="G63" s="45">
        <f t="shared" si="18"/>
        <v>998</v>
      </c>
      <c r="H63" s="45">
        <f t="shared" si="18"/>
        <v>998</v>
      </c>
      <c r="I63" s="45">
        <f t="shared" si="18"/>
        <v>998</v>
      </c>
      <c r="J63" s="57">
        <v>18</v>
      </c>
      <c r="K63" s="50"/>
    </row>
    <row r="64" spans="1:11" s="51" customFormat="1" ht="15" customHeight="1">
      <c r="A64" s="63">
        <f>A63+1</f>
        <v>36</v>
      </c>
      <c r="B64" s="60" t="s">
        <v>4</v>
      </c>
      <c r="C64" s="45">
        <f>SUM(D64:I64)</f>
        <v>5874.3</v>
      </c>
      <c r="D64" s="54">
        <f>922.7</f>
        <v>922.7</v>
      </c>
      <c r="E64" s="54">
        <f>959.6</f>
        <v>959.6</v>
      </c>
      <c r="F64" s="54">
        <f>998</f>
        <v>998</v>
      </c>
      <c r="G64" s="54">
        <f>998</f>
        <v>998</v>
      </c>
      <c r="H64" s="54">
        <f>998</f>
        <v>998</v>
      </c>
      <c r="I64" s="54">
        <f>998</f>
        <v>998</v>
      </c>
      <c r="J64" s="57"/>
      <c r="K64" s="50"/>
    </row>
    <row r="65" spans="1:11" s="62" customFormat="1" ht="15" customHeight="1">
      <c r="A65" s="63"/>
      <c r="B65" s="60"/>
      <c r="C65" s="45"/>
      <c r="D65" s="54"/>
      <c r="E65" s="54"/>
      <c r="F65" s="54"/>
      <c r="G65" s="54"/>
      <c r="H65" s="54"/>
      <c r="I65" s="54"/>
      <c r="J65" s="57"/>
      <c r="K65" s="61"/>
    </row>
    <row r="66" spans="1:11" s="62" customFormat="1" ht="47.25">
      <c r="A66" s="63">
        <f>A64+1</f>
        <v>37</v>
      </c>
      <c r="B66" s="67" t="s">
        <v>76</v>
      </c>
      <c r="C66" s="45">
        <f>SUM(D66:I66)</f>
        <v>1203.4</v>
      </c>
      <c r="D66" s="45">
        <f aca="true" t="shared" si="19" ref="D66:I66">SUM(D67:D68)</f>
        <v>0</v>
      </c>
      <c r="E66" s="45">
        <f t="shared" si="19"/>
        <v>1203.4</v>
      </c>
      <c r="F66" s="45">
        <f t="shared" si="19"/>
        <v>0</v>
      </c>
      <c r="G66" s="45">
        <f t="shared" si="19"/>
        <v>0</v>
      </c>
      <c r="H66" s="45">
        <f t="shared" si="19"/>
        <v>0</v>
      </c>
      <c r="I66" s="45">
        <f t="shared" si="19"/>
        <v>0</v>
      </c>
      <c r="J66" s="69" t="s">
        <v>45</v>
      </c>
      <c r="K66" s="61"/>
    </row>
    <row r="67" spans="1:11" s="62" customFormat="1" ht="15" customHeight="1">
      <c r="A67" s="63">
        <f>A66+1</f>
        <v>38</v>
      </c>
      <c r="B67" s="60" t="s">
        <v>3</v>
      </c>
      <c r="C67" s="45">
        <f>SUM(D67:I67)</f>
        <v>1203.4</v>
      </c>
      <c r="D67" s="54">
        <f>1250-1250</f>
        <v>0</v>
      </c>
      <c r="E67" s="54">
        <v>1203.4</v>
      </c>
      <c r="F67" s="54">
        <v>0</v>
      </c>
      <c r="G67" s="54">
        <v>0</v>
      </c>
      <c r="H67" s="54">
        <v>0</v>
      </c>
      <c r="I67" s="54">
        <v>0</v>
      </c>
      <c r="J67" s="57"/>
      <c r="K67" s="61"/>
    </row>
    <row r="68" spans="1:11" s="62" customFormat="1" ht="15" customHeight="1">
      <c r="A68" s="63">
        <f>A67+1</f>
        <v>39</v>
      </c>
      <c r="B68" s="60" t="s">
        <v>4</v>
      </c>
      <c r="C68" s="45">
        <f>SUM(D68:I68)</f>
        <v>0</v>
      </c>
      <c r="D68" s="54">
        <v>0</v>
      </c>
      <c r="E68" s="54">
        <v>0</v>
      </c>
      <c r="F68" s="54">
        <v>0</v>
      </c>
      <c r="G68" s="54">
        <v>0</v>
      </c>
      <c r="H68" s="54">
        <v>0</v>
      </c>
      <c r="I68" s="54">
        <v>0</v>
      </c>
      <c r="J68" s="57"/>
      <c r="K68" s="61"/>
    </row>
    <row r="69" spans="1:11" s="62" customFormat="1" ht="15" customHeight="1">
      <c r="A69" s="63"/>
      <c r="B69" s="60"/>
      <c r="C69" s="45"/>
      <c r="D69" s="54"/>
      <c r="E69" s="54"/>
      <c r="F69" s="54"/>
      <c r="G69" s="54"/>
      <c r="H69" s="54"/>
      <c r="I69" s="54"/>
      <c r="J69" s="57"/>
      <c r="K69" s="61"/>
    </row>
    <row r="70" spans="1:11" s="62" customFormat="1" ht="49.5" customHeight="1">
      <c r="A70" s="63">
        <f>A68+1</f>
        <v>40</v>
      </c>
      <c r="B70" s="67" t="s">
        <v>48</v>
      </c>
      <c r="C70" s="45">
        <f>SUM(D70:I70)</f>
        <v>10000</v>
      </c>
      <c r="D70" s="45">
        <f aca="true" t="shared" si="20" ref="D70:I70">SUM(D71:D72)</f>
        <v>0</v>
      </c>
      <c r="E70" s="45">
        <f t="shared" si="20"/>
        <v>0</v>
      </c>
      <c r="F70" s="45">
        <f t="shared" si="20"/>
        <v>0</v>
      </c>
      <c r="G70" s="45">
        <f t="shared" si="20"/>
        <v>0</v>
      </c>
      <c r="H70" s="45">
        <f t="shared" si="20"/>
        <v>0</v>
      </c>
      <c r="I70" s="45">
        <f t="shared" si="20"/>
        <v>10000</v>
      </c>
      <c r="J70" s="69" t="s">
        <v>46</v>
      </c>
      <c r="K70" s="61"/>
    </row>
    <row r="71" spans="1:11" s="62" customFormat="1" ht="15" customHeight="1">
      <c r="A71" s="63">
        <f>A70+1</f>
        <v>41</v>
      </c>
      <c r="B71" s="60" t="s">
        <v>3</v>
      </c>
      <c r="C71" s="45">
        <f>SUM(D71:I71)</f>
        <v>10000</v>
      </c>
      <c r="D71" s="54">
        <v>0</v>
      </c>
      <c r="E71" s="54">
        <v>0</v>
      </c>
      <c r="F71" s="54">
        <v>0</v>
      </c>
      <c r="G71" s="54">
        <v>0</v>
      </c>
      <c r="H71" s="54">
        <v>0</v>
      </c>
      <c r="I71" s="54">
        <v>10000</v>
      </c>
      <c r="J71" s="57"/>
      <c r="K71" s="61"/>
    </row>
    <row r="72" spans="1:11" s="62" customFormat="1" ht="15" customHeight="1">
      <c r="A72" s="63">
        <f>A71+1</f>
        <v>42</v>
      </c>
      <c r="B72" s="60" t="s">
        <v>4</v>
      </c>
      <c r="C72" s="45">
        <f>SUM(D72:I72)</f>
        <v>0</v>
      </c>
      <c r="D72" s="54">
        <v>0</v>
      </c>
      <c r="E72" s="54">
        <v>0</v>
      </c>
      <c r="F72" s="54">
        <v>0</v>
      </c>
      <c r="G72" s="54">
        <v>0</v>
      </c>
      <c r="H72" s="54">
        <v>0</v>
      </c>
      <c r="I72" s="54">
        <v>0</v>
      </c>
      <c r="J72" s="57"/>
      <c r="K72" s="61"/>
    </row>
    <row r="73" spans="1:11" s="62" customFormat="1" ht="15" customHeight="1">
      <c r="A73" s="63"/>
      <c r="B73" s="60"/>
      <c r="C73" s="45"/>
      <c r="D73" s="54"/>
      <c r="E73" s="54"/>
      <c r="F73" s="54"/>
      <c r="G73" s="54"/>
      <c r="H73" s="54"/>
      <c r="I73" s="54"/>
      <c r="J73" s="57"/>
      <c r="K73" s="61"/>
    </row>
    <row r="74" spans="1:11" s="62" customFormat="1" ht="63" customHeight="1">
      <c r="A74" s="63">
        <f>A72+1</f>
        <v>43</v>
      </c>
      <c r="B74" s="67" t="s">
        <v>49</v>
      </c>
      <c r="C74" s="45">
        <f>SUM(D74:I74)</f>
        <v>305990.3</v>
      </c>
      <c r="D74" s="45">
        <f aca="true" t="shared" si="21" ref="D74:I74">SUM(D75:D75)</f>
        <v>50481.3</v>
      </c>
      <c r="E74" s="45">
        <f t="shared" si="21"/>
        <v>49709</v>
      </c>
      <c r="F74" s="45">
        <f t="shared" si="21"/>
        <v>51450</v>
      </c>
      <c r="G74" s="45">
        <f t="shared" si="21"/>
        <v>51450</v>
      </c>
      <c r="H74" s="45">
        <f t="shared" si="21"/>
        <v>51450</v>
      </c>
      <c r="I74" s="45">
        <f t="shared" si="21"/>
        <v>51450</v>
      </c>
      <c r="J74" s="57" t="s">
        <v>69</v>
      </c>
      <c r="K74" s="61"/>
    </row>
    <row r="75" spans="1:11" s="62" customFormat="1" ht="15.75">
      <c r="A75" s="63">
        <f>A74+1</f>
        <v>44</v>
      </c>
      <c r="B75" s="60" t="s">
        <v>3</v>
      </c>
      <c r="C75" s="45">
        <f>SUM(D75:I75)</f>
        <v>305990.3</v>
      </c>
      <c r="D75" s="54">
        <f>50604.9-123.6</f>
        <v>50481.3</v>
      </c>
      <c r="E75" s="54">
        <f>49709</f>
        <v>49709</v>
      </c>
      <c r="F75" s="54">
        <f>51450</f>
        <v>51450</v>
      </c>
      <c r="G75" s="54">
        <f>51450</f>
        <v>51450</v>
      </c>
      <c r="H75" s="54">
        <f>51450</f>
        <v>51450</v>
      </c>
      <c r="I75" s="54">
        <f>51450</f>
        <v>51450</v>
      </c>
      <c r="J75" s="57"/>
      <c r="K75" s="61"/>
    </row>
    <row r="76" spans="1:11" s="51" customFormat="1" ht="15" customHeight="1">
      <c r="A76" s="31"/>
      <c r="B76" s="60"/>
      <c r="C76" s="45"/>
      <c r="D76" s="54"/>
      <c r="E76" s="54"/>
      <c r="F76" s="54"/>
      <c r="G76" s="54"/>
      <c r="H76" s="54"/>
      <c r="I76" s="54"/>
      <c r="J76" s="49"/>
      <c r="K76" s="50"/>
    </row>
    <row r="77" spans="1:11" s="65" customFormat="1" ht="31.5">
      <c r="A77" s="63">
        <f>A75+1</f>
        <v>45</v>
      </c>
      <c r="B77" s="67" t="s">
        <v>50</v>
      </c>
      <c r="C77" s="45">
        <f>SUM(D77:I77)</f>
        <v>163764.01429000002</v>
      </c>
      <c r="D77" s="45">
        <f aca="true" t="shared" si="22" ref="D77:I77">SUM(D78:D78)</f>
        <v>24984.014290000003</v>
      </c>
      <c r="E77" s="45">
        <f t="shared" si="22"/>
        <v>27860</v>
      </c>
      <c r="F77" s="45">
        <f t="shared" si="22"/>
        <v>27730</v>
      </c>
      <c r="G77" s="45">
        <f t="shared" si="22"/>
        <v>27730</v>
      </c>
      <c r="H77" s="45">
        <f t="shared" si="22"/>
        <v>27730</v>
      </c>
      <c r="I77" s="45">
        <f t="shared" si="22"/>
        <v>27730</v>
      </c>
      <c r="J77" s="57">
        <v>28</v>
      </c>
      <c r="K77" s="64"/>
    </row>
    <row r="78" spans="1:11" s="62" customFormat="1" ht="15.75">
      <c r="A78" s="63">
        <f>A77+1</f>
        <v>46</v>
      </c>
      <c r="B78" s="60" t="s">
        <v>3</v>
      </c>
      <c r="C78" s="45">
        <f>SUM(D78:I78)</f>
        <v>163764.01429000002</v>
      </c>
      <c r="D78" s="54">
        <f>26021.61429-1037.6</f>
        <v>24984.014290000003</v>
      </c>
      <c r="E78" s="54">
        <f>27860</f>
        <v>27860</v>
      </c>
      <c r="F78" s="54">
        <f>27730</f>
        <v>27730</v>
      </c>
      <c r="G78" s="54">
        <f>27730</f>
        <v>27730</v>
      </c>
      <c r="H78" s="54">
        <f>27730</f>
        <v>27730</v>
      </c>
      <c r="I78" s="54">
        <f>27730</f>
        <v>27730</v>
      </c>
      <c r="J78" s="57"/>
      <c r="K78" s="61"/>
    </row>
    <row r="79" spans="1:11" s="51" customFormat="1" ht="15" customHeight="1">
      <c r="A79" s="31"/>
      <c r="B79" s="60"/>
      <c r="C79" s="45"/>
      <c r="D79" s="54"/>
      <c r="E79" s="54"/>
      <c r="F79" s="54"/>
      <c r="G79" s="54"/>
      <c r="H79" s="54"/>
      <c r="I79" s="54"/>
      <c r="J79" s="49"/>
      <c r="K79" s="50"/>
    </row>
    <row r="80" spans="1:11" s="65" customFormat="1" ht="65.25" customHeight="1">
      <c r="A80" s="63">
        <f>A78+1</f>
        <v>47</v>
      </c>
      <c r="B80" s="67" t="s">
        <v>51</v>
      </c>
      <c r="C80" s="45">
        <f>SUM(D80:I80)</f>
        <v>113.28571</v>
      </c>
      <c r="D80" s="45">
        <f aca="true" t="shared" si="23" ref="D80:I80">SUM(D81:D82)</f>
        <v>113.28571</v>
      </c>
      <c r="E80" s="45">
        <f t="shared" si="23"/>
        <v>0</v>
      </c>
      <c r="F80" s="45">
        <f t="shared" si="23"/>
        <v>0</v>
      </c>
      <c r="G80" s="45">
        <f t="shared" si="23"/>
        <v>0</v>
      </c>
      <c r="H80" s="45">
        <f t="shared" si="23"/>
        <v>0</v>
      </c>
      <c r="I80" s="45">
        <f t="shared" si="23"/>
        <v>0</v>
      </c>
      <c r="J80" s="57">
        <v>28</v>
      </c>
      <c r="K80" s="64"/>
    </row>
    <row r="81" spans="1:11" s="62" customFormat="1" ht="15.75">
      <c r="A81" s="63">
        <f>A80+1</f>
        <v>48</v>
      </c>
      <c r="B81" s="60" t="s">
        <v>3</v>
      </c>
      <c r="C81" s="45">
        <f>SUM(D81:I81)</f>
        <v>33.98571</v>
      </c>
      <c r="D81" s="54">
        <f>33.98571</f>
        <v>33.98571</v>
      </c>
      <c r="E81" s="54">
        <v>0</v>
      </c>
      <c r="F81" s="54">
        <v>0</v>
      </c>
      <c r="G81" s="54">
        <v>0</v>
      </c>
      <c r="H81" s="54">
        <v>0</v>
      </c>
      <c r="I81" s="54">
        <v>0</v>
      </c>
      <c r="J81" s="57"/>
      <c r="K81" s="61"/>
    </row>
    <row r="82" spans="1:11" s="62" customFormat="1" ht="15.75">
      <c r="A82" s="63">
        <f>A81+1</f>
        <v>49</v>
      </c>
      <c r="B82" s="60" t="s">
        <v>4</v>
      </c>
      <c r="C82" s="45">
        <f>SUM(D82:I82)</f>
        <v>79.3</v>
      </c>
      <c r="D82" s="54">
        <f>79.3</f>
        <v>79.3</v>
      </c>
      <c r="E82" s="54">
        <v>0</v>
      </c>
      <c r="F82" s="54">
        <v>0</v>
      </c>
      <c r="G82" s="54">
        <v>0</v>
      </c>
      <c r="H82" s="54">
        <v>0</v>
      </c>
      <c r="I82" s="54">
        <v>0</v>
      </c>
      <c r="J82" s="57"/>
      <c r="K82" s="61"/>
    </row>
    <row r="83" spans="1:11" s="51" customFormat="1" ht="15" customHeight="1">
      <c r="A83" s="31"/>
      <c r="B83" s="60"/>
      <c r="C83" s="45"/>
      <c r="D83" s="54"/>
      <c r="E83" s="54"/>
      <c r="F83" s="54"/>
      <c r="G83" s="54"/>
      <c r="H83" s="54"/>
      <c r="I83" s="54"/>
      <c r="J83" s="49"/>
      <c r="K83" s="50"/>
    </row>
    <row r="84" spans="1:11" s="65" customFormat="1" ht="69" customHeight="1">
      <c r="A84" s="63">
        <f>A82+1</f>
        <v>50</v>
      </c>
      <c r="B84" s="67" t="s">
        <v>52</v>
      </c>
      <c r="C84" s="45">
        <f>SUM(D84:I84)</f>
        <v>48000</v>
      </c>
      <c r="D84" s="45">
        <f aca="true" t="shared" si="24" ref="D84:I84">SUM(D85:D85)</f>
        <v>8000</v>
      </c>
      <c r="E84" s="45">
        <f t="shared" si="24"/>
        <v>8000</v>
      </c>
      <c r="F84" s="45">
        <f t="shared" si="24"/>
        <v>8000</v>
      </c>
      <c r="G84" s="45">
        <f t="shared" si="24"/>
        <v>8000</v>
      </c>
      <c r="H84" s="45">
        <f t="shared" si="24"/>
        <v>8000</v>
      </c>
      <c r="I84" s="45">
        <f t="shared" si="24"/>
        <v>8000</v>
      </c>
      <c r="J84" s="57">
        <v>29</v>
      </c>
      <c r="K84" s="64"/>
    </row>
    <row r="85" spans="1:11" s="62" customFormat="1" ht="15.75">
      <c r="A85" s="63">
        <f>A84+1</f>
        <v>51</v>
      </c>
      <c r="B85" s="60" t="s">
        <v>3</v>
      </c>
      <c r="C85" s="45">
        <f>SUM(D85:I85)</f>
        <v>48000</v>
      </c>
      <c r="D85" s="54">
        <v>8000</v>
      </c>
      <c r="E85" s="54">
        <v>8000</v>
      </c>
      <c r="F85" s="54">
        <v>8000</v>
      </c>
      <c r="G85" s="54">
        <v>8000</v>
      </c>
      <c r="H85" s="54">
        <v>8000</v>
      </c>
      <c r="I85" s="54">
        <v>8000</v>
      </c>
      <c r="J85" s="57"/>
      <c r="K85" s="61"/>
    </row>
    <row r="86" spans="1:11" s="51" customFormat="1" ht="15" customHeight="1">
      <c r="A86" s="31"/>
      <c r="B86" s="60"/>
      <c r="C86" s="45"/>
      <c r="D86" s="54"/>
      <c r="E86" s="54"/>
      <c r="F86" s="54"/>
      <c r="G86" s="54"/>
      <c r="H86" s="54"/>
      <c r="I86" s="54"/>
      <c r="J86" s="49"/>
      <c r="K86" s="50"/>
    </row>
    <row r="87" spans="1:11" s="62" customFormat="1" ht="61.5" customHeight="1">
      <c r="A87" s="63">
        <f>A85+1</f>
        <v>52</v>
      </c>
      <c r="B87" s="67" t="s">
        <v>53</v>
      </c>
      <c r="C87" s="45">
        <f>SUM(D87:I87)</f>
        <v>10287.1</v>
      </c>
      <c r="D87" s="45">
        <f aca="true" t="shared" si="25" ref="D87:I87">SUM(D88:D88)</f>
        <v>10287.1</v>
      </c>
      <c r="E87" s="45">
        <f t="shared" si="25"/>
        <v>0</v>
      </c>
      <c r="F87" s="45">
        <f t="shared" si="25"/>
        <v>0</v>
      </c>
      <c r="G87" s="45">
        <f t="shared" si="25"/>
        <v>0</v>
      </c>
      <c r="H87" s="45">
        <f t="shared" si="25"/>
        <v>0</v>
      </c>
      <c r="I87" s="45">
        <f t="shared" si="25"/>
        <v>0</v>
      </c>
      <c r="J87" s="57">
        <v>31</v>
      </c>
      <c r="K87" s="61"/>
    </row>
    <row r="88" spans="1:11" s="62" customFormat="1" ht="15.75">
      <c r="A88" s="63">
        <f>A87+1</f>
        <v>53</v>
      </c>
      <c r="B88" s="60" t="s">
        <v>3</v>
      </c>
      <c r="C88" s="45">
        <f>SUM(D88:I88)</f>
        <v>10287.1</v>
      </c>
      <c r="D88" s="54">
        <f>10287.1</f>
        <v>10287.1</v>
      </c>
      <c r="E88" s="54">
        <v>0</v>
      </c>
      <c r="F88" s="54">
        <v>0</v>
      </c>
      <c r="G88" s="54">
        <v>0</v>
      </c>
      <c r="H88" s="54">
        <v>0</v>
      </c>
      <c r="I88" s="54">
        <v>0</v>
      </c>
      <c r="J88" s="57"/>
      <c r="K88" s="61"/>
    </row>
    <row r="89" spans="1:11" s="51" customFormat="1" ht="15" customHeight="1">
      <c r="A89" s="31"/>
      <c r="B89" s="60"/>
      <c r="C89" s="45"/>
      <c r="D89" s="54"/>
      <c r="E89" s="54"/>
      <c r="F89" s="54"/>
      <c r="G89" s="54"/>
      <c r="H89" s="54"/>
      <c r="I89" s="54"/>
      <c r="J89" s="49"/>
      <c r="K89" s="50"/>
    </row>
    <row r="90" spans="1:11" s="48" customFormat="1" ht="95.25" customHeight="1">
      <c r="A90" s="63">
        <f>A88+1</f>
        <v>54</v>
      </c>
      <c r="B90" s="67" t="s">
        <v>54</v>
      </c>
      <c r="C90" s="45">
        <f>SUM(D90:I90)</f>
        <v>6455</v>
      </c>
      <c r="D90" s="45">
        <f aca="true" t="shared" si="26" ref="D90:I90">SUM(D91:D91)</f>
        <v>6455</v>
      </c>
      <c r="E90" s="45">
        <f t="shared" si="26"/>
        <v>0</v>
      </c>
      <c r="F90" s="45">
        <f t="shared" si="26"/>
        <v>0</v>
      </c>
      <c r="G90" s="45">
        <f t="shared" si="26"/>
        <v>0</v>
      </c>
      <c r="H90" s="45">
        <f t="shared" si="26"/>
        <v>0</v>
      </c>
      <c r="I90" s="45">
        <f t="shared" si="26"/>
        <v>0</v>
      </c>
      <c r="J90" s="49">
        <v>21</v>
      </c>
      <c r="K90" s="47"/>
    </row>
    <row r="91" spans="1:11" s="62" customFormat="1" ht="15.75">
      <c r="A91" s="63">
        <f>A90+1</f>
        <v>55</v>
      </c>
      <c r="B91" s="60" t="s">
        <v>3</v>
      </c>
      <c r="C91" s="45">
        <f>SUM(D91:I91)</f>
        <v>6455</v>
      </c>
      <c r="D91" s="54">
        <f>6455</f>
        <v>6455</v>
      </c>
      <c r="E91" s="54">
        <v>0</v>
      </c>
      <c r="F91" s="54">
        <v>0</v>
      </c>
      <c r="G91" s="54">
        <v>0</v>
      </c>
      <c r="H91" s="54">
        <v>0</v>
      </c>
      <c r="I91" s="54">
        <v>0</v>
      </c>
      <c r="J91" s="57"/>
      <c r="K91" s="61"/>
    </row>
    <row r="92" spans="1:11" s="51" customFormat="1" ht="15" customHeight="1">
      <c r="A92" s="31"/>
      <c r="B92" s="60"/>
      <c r="C92" s="45"/>
      <c r="D92" s="54"/>
      <c r="E92" s="54"/>
      <c r="F92" s="54"/>
      <c r="G92" s="54"/>
      <c r="H92" s="54"/>
      <c r="I92" s="54"/>
      <c r="J92" s="49"/>
      <c r="K92" s="50"/>
    </row>
    <row r="93" spans="1:11" s="65" customFormat="1" ht="63" customHeight="1">
      <c r="A93" s="63">
        <f>A91+1</f>
        <v>56</v>
      </c>
      <c r="B93" s="67" t="s">
        <v>55</v>
      </c>
      <c r="C93" s="45">
        <f>SUM(D93:I93)</f>
        <v>600</v>
      </c>
      <c r="D93" s="45">
        <f aca="true" t="shared" si="27" ref="D93:I93">SUM(D94:D95)</f>
        <v>0</v>
      </c>
      <c r="E93" s="45">
        <f t="shared" si="27"/>
        <v>0</v>
      </c>
      <c r="F93" s="45">
        <f t="shared" si="27"/>
        <v>0</v>
      </c>
      <c r="G93" s="45">
        <f t="shared" si="27"/>
        <v>600</v>
      </c>
      <c r="H93" s="45">
        <f t="shared" si="27"/>
        <v>0</v>
      </c>
      <c r="I93" s="45">
        <f t="shared" si="27"/>
        <v>0</v>
      </c>
      <c r="J93" s="57">
        <v>33</v>
      </c>
      <c r="K93" s="64"/>
    </row>
    <row r="94" spans="1:11" s="62" customFormat="1" ht="15.75">
      <c r="A94" s="63">
        <f>A93+1</f>
        <v>57</v>
      </c>
      <c r="B94" s="60" t="s">
        <v>3</v>
      </c>
      <c r="C94" s="45">
        <f>SUM(D94:I94)</f>
        <v>600</v>
      </c>
      <c r="D94" s="54">
        <v>0</v>
      </c>
      <c r="E94" s="54">
        <v>0</v>
      </c>
      <c r="F94" s="54">
        <v>0</v>
      </c>
      <c r="G94" s="54">
        <v>600</v>
      </c>
      <c r="H94" s="54">
        <v>0</v>
      </c>
      <c r="I94" s="54">
        <v>0</v>
      </c>
      <c r="J94" s="57"/>
      <c r="K94" s="61"/>
    </row>
    <row r="95" spans="1:11" s="62" customFormat="1" ht="15.75">
      <c r="A95" s="63">
        <f>A94+1</f>
        <v>58</v>
      </c>
      <c r="B95" s="60" t="s">
        <v>4</v>
      </c>
      <c r="C95" s="45">
        <f>SUM(D95:I95)</f>
        <v>0</v>
      </c>
      <c r="D95" s="54">
        <v>0</v>
      </c>
      <c r="E95" s="54">
        <v>0</v>
      </c>
      <c r="F95" s="54">
        <v>0</v>
      </c>
      <c r="G95" s="54">
        <v>0</v>
      </c>
      <c r="H95" s="54">
        <v>0</v>
      </c>
      <c r="I95" s="54">
        <v>0</v>
      </c>
      <c r="J95" s="57"/>
      <c r="K95" s="61"/>
    </row>
    <row r="96" spans="1:11" s="51" customFormat="1" ht="15" customHeight="1">
      <c r="A96" s="31"/>
      <c r="B96" s="60"/>
      <c r="C96" s="45"/>
      <c r="D96" s="54"/>
      <c r="E96" s="54"/>
      <c r="F96" s="54"/>
      <c r="G96" s="54"/>
      <c r="H96" s="54"/>
      <c r="I96" s="54"/>
      <c r="J96" s="57"/>
      <c r="K96" s="50"/>
    </row>
    <row r="97" spans="1:11" s="65" customFormat="1" ht="47.25">
      <c r="A97" s="63">
        <f>A95+1</f>
        <v>59</v>
      </c>
      <c r="B97" s="67" t="s">
        <v>56</v>
      </c>
      <c r="C97" s="45">
        <f>SUM(D97:I97)</f>
        <v>6530.7</v>
      </c>
      <c r="D97" s="45">
        <f aca="true" t="shared" si="28" ref="D97:I97">SUM(D98:D98)</f>
        <v>130</v>
      </c>
      <c r="E97" s="45">
        <f t="shared" si="28"/>
        <v>1851.7</v>
      </c>
      <c r="F97" s="45">
        <f t="shared" si="28"/>
        <v>549</v>
      </c>
      <c r="G97" s="45">
        <f t="shared" si="28"/>
        <v>0</v>
      </c>
      <c r="H97" s="45">
        <f t="shared" si="28"/>
        <v>0</v>
      </c>
      <c r="I97" s="45">
        <f t="shared" si="28"/>
        <v>4000</v>
      </c>
      <c r="J97" s="57">
        <v>35</v>
      </c>
      <c r="K97" s="64"/>
    </row>
    <row r="98" spans="1:11" s="62" customFormat="1" ht="15.75">
      <c r="A98" s="63">
        <f>A97+1</f>
        <v>60</v>
      </c>
      <c r="B98" s="60" t="s">
        <v>3</v>
      </c>
      <c r="C98" s="45">
        <f>SUM(D98:I98)</f>
        <v>6530.7</v>
      </c>
      <c r="D98" s="54">
        <f>130</f>
        <v>130</v>
      </c>
      <c r="E98" s="54">
        <f>1851.7</f>
        <v>1851.7</v>
      </c>
      <c r="F98" s="54">
        <f>549</f>
        <v>549</v>
      </c>
      <c r="G98" s="54">
        <v>0</v>
      </c>
      <c r="H98" s="54">
        <v>0</v>
      </c>
      <c r="I98" s="54">
        <v>4000</v>
      </c>
      <c r="J98" s="57"/>
      <c r="K98" s="61"/>
    </row>
    <row r="99" spans="1:11" s="51" customFormat="1" ht="15" customHeight="1">
      <c r="A99" s="31"/>
      <c r="B99" s="60"/>
      <c r="C99" s="45"/>
      <c r="D99" s="54"/>
      <c r="E99" s="54"/>
      <c r="F99" s="54"/>
      <c r="G99" s="54"/>
      <c r="H99" s="54"/>
      <c r="I99" s="54"/>
      <c r="J99" s="49"/>
      <c r="K99" s="50"/>
    </row>
    <row r="100" spans="1:11" s="62" customFormat="1" ht="47.25">
      <c r="A100" s="63">
        <f>A98+1</f>
        <v>61</v>
      </c>
      <c r="B100" s="67" t="s">
        <v>57</v>
      </c>
      <c r="C100" s="45">
        <f>SUM(D100:I100)</f>
        <v>813.3</v>
      </c>
      <c r="D100" s="45">
        <f aca="true" t="shared" si="29" ref="D100:I100">SUM(D101)</f>
        <v>313.3</v>
      </c>
      <c r="E100" s="45">
        <f t="shared" si="29"/>
        <v>0</v>
      </c>
      <c r="F100" s="45">
        <f t="shared" si="29"/>
        <v>200</v>
      </c>
      <c r="G100" s="45">
        <f t="shared" si="29"/>
        <v>0</v>
      </c>
      <c r="H100" s="45">
        <f t="shared" si="29"/>
        <v>0</v>
      </c>
      <c r="I100" s="45">
        <f t="shared" si="29"/>
        <v>300</v>
      </c>
      <c r="J100" s="57">
        <v>37</v>
      </c>
      <c r="K100" s="61"/>
    </row>
    <row r="101" spans="1:11" s="62" customFormat="1" ht="15.75">
      <c r="A101" s="63">
        <f>A100+1</f>
        <v>62</v>
      </c>
      <c r="B101" s="60" t="s">
        <v>3</v>
      </c>
      <c r="C101" s="45">
        <f>SUM(D101:I101)</f>
        <v>813.3</v>
      </c>
      <c r="D101" s="54">
        <v>313.3</v>
      </c>
      <c r="E101" s="54">
        <v>0</v>
      </c>
      <c r="F101" s="54">
        <v>200</v>
      </c>
      <c r="G101" s="54">
        <v>0</v>
      </c>
      <c r="H101" s="54">
        <v>0</v>
      </c>
      <c r="I101" s="54">
        <v>300</v>
      </c>
      <c r="J101" s="57"/>
      <c r="K101" s="61"/>
    </row>
    <row r="102" spans="1:11" s="51" customFormat="1" ht="15" customHeight="1">
      <c r="A102" s="31"/>
      <c r="B102" s="60"/>
      <c r="C102" s="45"/>
      <c r="D102" s="54"/>
      <c r="E102" s="54"/>
      <c r="F102" s="54"/>
      <c r="G102" s="54"/>
      <c r="H102" s="54"/>
      <c r="I102" s="54"/>
      <c r="J102" s="49"/>
      <c r="K102" s="50"/>
    </row>
    <row r="103" spans="1:11" s="51" customFormat="1" ht="114.75" customHeight="1">
      <c r="A103" s="63">
        <f>A101+1</f>
        <v>63</v>
      </c>
      <c r="B103" s="67" t="s">
        <v>58</v>
      </c>
      <c r="C103" s="45">
        <f>SUM(D103:I103)</f>
        <v>400</v>
      </c>
      <c r="D103" s="45">
        <f aca="true" t="shared" si="30" ref="D103:I103">SUM(D104:D104)</f>
        <v>0</v>
      </c>
      <c r="E103" s="45">
        <f t="shared" si="30"/>
        <v>100</v>
      </c>
      <c r="F103" s="45">
        <f t="shared" si="30"/>
        <v>0</v>
      </c>
      <c r="G103" s="45">
        <f t="shared" si="30"/>
        <v>0</v>
      </c>
      <c r="H103" s="45">
        <f t="shared" si="30"/>
        <v>0</v>
      </c>
      <c r="I103" s="45">
        <f t="shared" si="30"/>
        <v>300</v>
      </c>
      <c r="J103" s="57">
        <v>22</v>
      </c>
      <c r="K103" s="50"/>
    </row>
    <row r="104" spans="1:11" s="51" customFormat="1" ht="15" customHeight="1">
      <c r="A104" s="63">
        <f>A103+1</f>
        <v>64</v>
      </c>
      <c r="B104" s="60" t="s">
        <v>3</v>
      </c>
      <c r="C104" s="45">
        <f>SUM(D104:I104)</f>
        <v>400</v>
      </c>
      <c r="D104" s="54">
        <v>0</v>
      </c>
      <c r="E104" s="54">
        <v>100</v>
      </c>
      <c r="F104" s="54">
        <v>0</v>
      </c>
      <c r="G104" s="54">
        <v>0</v>
      </c>
      <c r="H104" s="54">
        <v>0</v>
      </c>
      <c r="I104" s="54">
        <v>300</v>
      </c>
      <c r="J104" s="57"/>
      <c r="K104" s="50"/>
    </row>
    <row r="105" spans="1:11" s="51" customFormat="1" ht="15" customHeight="1">
      <c r="A105" s="63"/>
      <c r="B105" s="60"/>
      <c r="C105" s="45"/>
      <c r="D105" s="54"/>
      <c r="E105" s="54"/>
      <c r="F105" s="54"/>
      <c r="G105" s="54"/>
      <c r="H105" s="54"/>
      <c r="I105" s="54"/>
      <c r="J105" s="57"/>
      <c r="K105" s="50"/>
    </row>
    <row r="106" spans="1:11" s="51" customFormat="1" ht="62.25" customHeight="1">
      <c r="A106" s="63">
        <f>A104+1</f>
        <v>65</v>
      </c>
      <c r="B106" s="67" t="s">
        <v>77</v>
      </c>
      <c r="C106" s="45">
        <f>SUM(D106:I106)</f>
        <v>10714.1</v>
      </c>
      <c r="D106" s="45">
        <f aca="true" t="shared" si="31" ref="D106:I106">SUM(D107:D107)</f>
        <v>10714.1</v>
      </c>
      <c r="E106" s="45">
        <f t="shared" si="31"/>
        <v>0</v>
      </c>
      <c r="F106" s="45">
        <f t="shared" si="31"/>
        <v>0</v>
      </c>
      <c r="G106" s="45">
        <f t="shared" si="31"/>
        <v>0</v>
      </c>
      <c r="H106" s="45">
        <f t="shared" si="31"/>
        <v>0</v>
      </c>
      <c r="I106" s="45">
        <f t="shared" si="31"/>
        <v>0</v>
      </c>
      <c r="J106" s="57" t="s">
        <v>81</v>
      </c>
      <c r="K106" s="50"/>
    </row>
    <row r="107" spans="1:11" s="51" customFormat="1" ht="15" customHeight="1">
      <c r="A107" s="63">
        <f>A106+1</f>
        <v>66</v>
      </c>
      <c r="B107" s="60" t="s">
        <v>3</v>
      </c>
      <c r="C107" s="45">
        <f>SUM(D107:I107)</f>
        <v>10714.1</v>
      </c>
      <c r="D107" s="54">
        <f>10714.1</f>
        <v>10714.1</v>
      </c>
      <c r="E107" s="54">
        <v>0</v>
      </c>
      <c r="F107" s="54">
        <v>0</v>
      </c>
      <c r="G107" s="54">
        <v>0</v>
      </c>
      <c r="H107" s="54">
        <v>0</v>
      </c>
      <c r="I107" s="54">
        <v>0</v>
      </c>
      <c r="J107" s="57"/>
      <c r="K107" s="50"/>
    </row>
    <row r="108" spans="1:11" s="51" customFormat="1" ht="15" customHeight="1">
      <c r="A108" s="31"/>
      <c r="B108" s="60"/>
      <c r="C108" s="55"/>
      <c r="D108" s="54"/>
      <c r="E108" s="54"/>
      <c r="F108" s="54"/>
      <c r="G108" s="54"/>
      <c r="H108" s="54"/>
      <c r="I108" s="54"/>
      <c r="J108" s="49"/>
      <c r="K108" s="50"/>
    </row>
    <row r="109" spans="1:11" s="43" customFormat="1" ht="25.5" customHeight="1">
      <c r="A109" s="86">
        <f>A107+1</f>
        <v>67</v>
      </c>
      <c r="B109" s="22"/>
      <c r="C109" s="98" t="s">
        <v>66</v>
      </c>
      <c r="D109" s="98"/>
      <c r="E109" s="98"/>
      <c r="F109" s="98"/>
      <c r="G109" s="98"/>
      <c r="H109" s="98"/>
      <c r="I109" s="98"/>
      <c r="J109" s="70"/>
      <c r="K109" s="42"/>
    </row>
    <row r="110" spans="1:11" s="48" customFormat="1" ht="15" customHeight="1">
      <c r="A110" s="31">
        <f>A109+1</f>
        <v>68</v>
      </c>
      <c r="B110" s="44" t="s">
        <v>21</v>
      </c>
      <c r="C110" s="55">
        <f aca="true" t="shared" si="32" ref="C110:D112">SUM(C115)</f>
        <v>218450.8</v>
      </c>
      <c r="D110" s="55">
        <f t="shared" si="32"/>
        <v>43284</v>
      </c>
      <c r="E110" s="45">
        <f>SUM(E115)</f>
        <v>36414.8</v>
      </c>
      <c r="F110" s="45">
        <f>SUM(F115)</f>
        <v>34688</v>
      </c>
      <c r="G110" s="45">
        <f>SUM(G115)</f>
        <v>34688</v>
      </c>
      <c r="H110" s="45">
        <f>SUM(H115)</f>
        <v>34688</v>
      </c>
      <c r="I110" s="45">
        <f>SUM(I115)</f>
        <v>34688</v>
      </c>
      <c r="J110" s="46"/>
      <c r="K110" s="47"/>
    </row>
    <row r="111" spans="1:11" s="51" customFormat="1" ht="15" customHeight="1">
      <c r="A111" s="31">
        <f>A110+1</f>
        <v>69</v>
      </c>
      <c r="B111" s="60" t="s">
        <v>3</v>
      </c>
      <c r="C111" s="55">
        <f t="shared" si="32"/>
        <v>90870</v>
      </c>
      <c r="D111" s="53">
        <f t="shared" si="32"/>
        <v>18308</v>
      </c>
      <c r="E111" s="54">
        <f aca="true" t="shared" si="33" ref="E111:I112">SUM(E116)</f>
        <v>16530</v>
      </c>
      <c r="F111" s="54">
        <f t="shared" si="33"/>
        <v>14008</v>
      </c>
      <c r="G111" s="54">
        <f t="shared" si="33"/>
        <v>14008</v>
      </c>
      <c r="H111" s="54">
        <f t="shared" si="33"/>
        <v>14008</v>
      </c>
      <c r="I111" s="54">
        <f t="shared" si="33"/>
        <v>14008</v>
      </c>
      <c r="J111" s="49"/>
      <c r="K111" s="50"/>
    </row>
    <row r="112" spans="1:11" s="51" customFormat="1" ht="15" customHeight="1">
      <c r="A112" s="31">
        <f>A111+1</f>
        <v>70</v>
      </c>
      <c r="B112" s="60" t="s">
        <v>4</v>
      </c>
      <c r="C112" s="55">
        <f t="shared" si="32"/>
        <v>127580.8</v>
      </c>
      <c r="D112" s="53">
        <f t="shared" si="32"/>
        <v>24976.000000000004</v>
      </c>
      <c r="E112" s="54">
        <f t="shared" si="33"/>
        <v>19884.800000000003</v>
      </c>
      <c r="F112" s="54">
        <f t="shared" si="33"/>
        <v>20680</v>
      </c>
      <c r="G112" s="54">
        <f t="shared" si="33"/>
        <v>20680</v>
      </c>
      <c r="H112" s="54">
        <f t="shared" si="33"/>
        <v>20680</v>
      </c>
      <c r="I112" s="54">
        <f t="shared" si="33"/>
        <v>20680</v>
      </c>
      <c r="J112" s="49"/>
      <c r="K112" s="50"/>
    </row>
    <row r="113" spans="1:11" s="51" customFormat="1" ht="15" customHeight="1">
      <c r="A113" s="31"/>
      <c r="B113" s="52"/>
      <c r="C113" s="55"/>
      <c r="D113" s="53"/>
      <c r="E113" s="54"/>
      <c r="F113" s="54"/>
      <c r="G113" s="54"/>
      <c r="H113" s="54"/>
      <c r="I113" s="54"/>
      <c r="J113" s="49"/>
      <c r="K113" s="50"/>
    </row>
    <row r="114" spans="1:11" s="51" customFormat="1" ht="15" customHeight="1">
      <c r="A114" s="87">
        <f>A112+1</f>
        <v>71</v>
      </c>
      <c r="B114" s="35"/>
      <c r="C114" s="97" t="s">
        <v>11</v>
      </c>
      <c r="D114" s="97"/>
      <c r="E114" s="97"/>
      <c r="F114" s="97"/>
      <c r="G114" s="97"/>
      <c r="H114" s="97"/>
      <c r="I114" s="97"/>
      <c r="J114" s="71"/>
      <c r="K114" s="50"/>
    </row>
    <row r="115" spans="1:11" s="48" customFormat="1" ht="15" customHeight="1">
      <c r="A115" s="31">
        <f>A114+1</f>
        <v>72</v>
      </c>
      <c r="B115" s="44" t="s">
        <v>13</v>
      </c>
      <c r="C115" s="55">
        <f>SUM(C116:C117)</f>
        <v>218450.8</v>
      </c>
      <c r="D115" s="55">
        <f aca="true" t="shared" si="34" ref="D115:I115">SUM(D116:D117)</f>
        <v>43284</v>
      </c>
      <c r="E115" s="55">
        <f t="shared" si="34"/>
        <v>36414.8</v>
      </c>
      <c r="F115" s="55">
        <f t="shared" si="34"/>
        <v>34688</v>
      </c>
      <c r="G115" s="55">
        <f t="shared" si="34"/>
        <v>34688</v>
      </c>
      <c r="H115" s="55">
        <f t="shared" si="34"/>
        <v>34688</v>
      </c>
      <c r="I115" s="55">
        <f t="shared" si="34"/>
        <v>34688</v>
      </c>
      <c r="J115" s="46"/>
      <c r="K115" s="47"/>
    </row>
    <row r="116" spans="1:11" s="51" customFormat="1" ht="15" customHeight="1">
      <c r="A116" s="31">
        <f>A115+1</f>
        <v>73</v>
      </c>
      <c r="B116" s="26" t="s">
        <v>3</v>
      </c>
      <c r="C116" s="55">
        <f>SUM(D116:I116)</f>
        <v>90870</v>
      </c>
      <c r="D116" s="54">
        <f aca="true" t="shared" si="35" ref="D116:I116">SUM(D120+D123+D126+D130)</f>
        <v>18308</v>
      </c>
      <c r="E116" s="54">
        <f t="shared" si="35"/>
        <v>16530</v>
      </c>
      <c r="F116" s="54">
        <f t="shared" si="35"/>
        <v>14008</v>
      </c>
      <c r="G116" s="54">
        <f t="shared" si="35"/>
        <v>14008</v>
      </c>
      <c r="H116" s="54">
        <f t="shared" si="35"/>
        <v>14008</v>
      </c>
      <c r="I116" s="54">
        <f t="shared" si="35"/>
        <v>14008</v>
      </c>
      <c r="J116" s="49"/>
      <c r="K116" s="50"/>
    </row>
    <row r="117" spans="1:11" s="51" customFormat="1" ht="15" customHeight="1">
      <c r="A117" s="31">
        <f>A116+1</f>
        <v>74</v>
      </c>
      <c r="B117" s="60" t="s">
        <v>4</v>
      </c>
      <c r="C117" s="55">
        <f>SUM(D117:I117)</f>
        <v>127580.8</v>
      </c>
      <c r="D117" s="54">
        <f aca="true" t="shared" si="36" ref="D117:I117">SUM(D127+D131+D134+D137)</f>
        <v>24976.000000000004</v>
      </c>
      <c r="E117" s="54">
        <f t="shared" si="36"/>
        <v>19884.800000000003</v>
      </c>
      <c r="F117" s="54">
        <f t="shared" si="36"/>
        <v>20680</v>
      </c>
      <c r="G117" s="54">
        <f t="shared" si="36"/>
        <v>20680</v>
      </c>
      <c r="H117" s="54">
        <f t="shared" si="36"/>
        <v>20680</v>
      </c>
      <c r="I117" s="54">
        <f t="shared" si="36"/>
        <v>20680</v>
      </c>
      <c r="J117" s="49"/>
      <c r="K117" s="50"/>
    </row>
    <row r="118" spans="1:11" s="51" customFormat="1" ht="15" customHeight="1">
      <c r="A118" s="31"/>
      <c r="B118" s="60"/>
      <c r="C118" s="55"/>
      <c r="D118" s="54"/>
      <c r="E118" s="54"/>
      <c r="F118" s="54"/>
      <c r="G118" s="54"/>
      <c r="H118" s="54"/>
      <c r="I118" s="54"/>
      <c r="J118" s="49"/>
      <c r="K118" s="50"/>
    </row>
    <row r="119" spans="1:11" s="62" customFormat="1" ht="44.25" customHeight="1">
      <c r="A119" s="63">
        <f>A117+1</f>
        <v>75</v>
      </c>
      <c r="B119" s="67" t="s">
        <v>59</v>
      </c>
      <c r="C119" s="45">
        <f>SUM(D119:I119)</f>
        <v>31715.2</v>
      </c>
      <c r="D119" s="45">
        <f aca="true" t="shared" si="37" ref="D119:I119">SUM(D120:D120)</f>
        <v>5853.2</v>
      </c>
      <c r="E119" s="45">
        <f t="shared" si="37"/>
        <v>5030</v>
      </c>
      <c r="F119" s="45">
        <f t="shared" si="37"/>
        <v>5208</v>
      </c>
      <c r="G119" s="45">
        <f t="shared" si="37"/>
        <v>5208</v>
      </c>
      <c r="H119" s="45">
        <f t="shared" si="37"/>
        <v>5208</v>
      </c>
      <c r="I119" s="45">
        <f t="shared" si="37"/>
        <v>5208</v>
      </c>
      <c r="J119" s="57">
        <v>41</v>
      </c>
      <c r="K119" s="61"/>
    </row>
    <row r="120" spans="1:11" s="62" customFormat="1" ht="15.75">
      <c r="A120" s="63">
        <f>A119+1</f>
        <v>76</v>
      </c>
      <c r="B120" s="60" t="s">
        <v>3</v>
      </c>
      <c r="C120" s="45">
        <f>SUM(D120:I120)</f>
        <v>31715.2</v>
      </c>
      <c r="D120" s="54">
        <f>4890+963.2</f>
        <v>5853.2</v>
      </c>
      <c r="E120" s="54">
        <f>5030</f>
        <v>5030</v>
      </c>
      <c r="F120" s="54">
        <f>5208</f>
        <v>5208</v>
      </c>
      <c r="G120" s="54">
        <f>5208</f>
        <v>5208</v>
      </c>
      <c r="H120" s="54">
        <f>5208</f>
        <v>5208</v>
      </c>
      <c r="I120" s="54">
        <f>5208</f>
        <v>5208</v>
      </c>
      <c r="J120" s="57"/>
      <c r="K120" s="61"/>
    </row>
    <row r="121" spans="1:11" s="62" customFormat="1" ht="15" customHeight="1">
      <c r="A121" s="63"/>
      <c r="B121" s="60"/>
      <c r="C121" s="45"/>
      <c r="D121" s="54"/>
      <c r="E121" s="54"/>
      <c r="F121" s="54"/>
      <c r="G121" s="54"/>
      <c r="H121" s="54"/>
      <c r="I121" s="54"/>
      <c r="J121" s="57"/>
      <c r="K121" s="61"/>
    </row>
    <row r="122" spans="1:11" s="62" customFormat="1" ht="50.25" customHeight="1">
      <c r="A122" s="63">
        <f>A120+1</f>
        <v>77</v>
      </c>
      <c r="B122" s="67" t="s">
        <v>60</v>
      </c>
      <c r="C122" s="45">
        <f>SUM(D122:I122)</f>
        <v>11000</v>
      </c>
      <c r="D122" s="45">
        <f aca="true" t="shared" si="38" ref="D122:I122">SUM(D123)</f>
        <v>3000</v>
      </c>
      <c r="E122" s="45">
        <f t="shared" si="38"/>
        <v>4000</v>
      </c>
      <c r="F122" s="45">
        <f t="shared" si="38"/>
        <v>1000</v>
      </c>
      <c r="G122" s="45">
        <f t="shared" si="38"/>
        <v>1000</v>
      </c>
      <c r="H122" s="45">
        <f t="shared" si="38"/>
        <v>1000</v>
      </c>
      <c r="I122" s="45">
        <f t="shared" si="38"/>
        <v>1000</v>
      </c>
      <c r="J122" s="57">
        <v>46</v>
      </c>
      <c r="K122" s="61"/>
    </row>
    <row r="123" spans="1:11" s="62" customFormat="1" ht="15" customHeight="1">
      <c r="A123" s="63">
        <f>A122+1</f>
        <v>78</v>
      </c>
      <c r="B123" s="60" t="s">
        <v>3</v>
      </c>
      <c r="C123" s="45">
        <f>SUM(D123:I123)</f>
        <v>11000</v>
      </c>
      <c r="D123" s="54">
        <f>3000</f>
        <v>3000</v>
      </c>
      <c r="E123" s="54">
        <f>4000</f>
        <v>4000</v>
      </c>
      <c r="F123" s="54">
        <f>1000</f>
        <v>1000</v>
      </c>
      <c r="G123" s="54">
        <f>1000</f>
        <v>1000</v>
      </c>
      <c r="H123" s="54">
        <f>1000</f>
        <v>1000</v>
      </c>
      <c r="I123" s="54">
        <f>1000</f>
        <v>1000</v>
      </c>
      <c r="J123" s="57"/>
      <c r="K123" s="61"/>
    </row>
    <row r="124" spans="1:11" s="62" customFormat="1" ht="15" customHeight="1">
      <c r="A124" s="63"/>
      <c r="B124" s="60"/>
      <c r="C124" s="45"/>
      <c r="D124" s="54"/>
      <c r="E124" s="54"/>
      <c r="F124" s="54"/>
      <c r="G124" s="54"/>
      <c r="H124" s="54"/>
      <c r="I124" s="54"/>
      <c r="J124" s="57"/>
      <c r="K124" s="61"/>
    </row>
    <row r="125" spans="1:11" s="62" customFormat="1" ht="51" customHeight="1">
      <c r="A125" s="63">
        <f>A123+1</f>
        <v>79</v>
      </c>
      <c r="B125" s="67" t="s">
        <v>61</v>
      </c>
      <c r="C125" s="45">
        <f>SUM(D125:I125)</f>
        <v>4099</v>
      </c>
      <c r="D125" s="45">
        <f aca="true" t="shared" si="39" ref="D125:I125">SUM(D126:D127)</f>
        <v>4099</v>
      </c>
      <c r="E125" s="45">
        <f t="shared" si="39"/>
        <v>0</v>
      </c>
      <c r="F125" s="45">
        <f t="shared" si="39"/>
        <v>0</v>
      </c>
      <c r="G125" s="45">
        <f t="shared" si="39"/>
        <v>0</v>
      </c>
      <c r="H125" s="45">
        <f t="shared" si="39"/>
        <v>0</v>
      </c>
      <c r="I125" s="45">
        <f t="shared" si="39"/>
        <v>0</v>
      </c>
      <c r="J125" s="57">
        <v>45</v>
      </c>
      <c r="K125" s="61"/>
    </row>
    <row r="126" spans="1:11" s="62" customFormat="1" ht="15" customHeight="1">
      <c r="A126" s="63">
        <f>A125+1</f>
        <v>80</v>
      </c>
      <c r="B126" s="60" t="s">
        <v>3</v>
      </c>
      <c r="C126" s="45">
        <f>SUM(D126:I126)</f>
        <v>2354.8</v>
      </c>
      <c r="D126" s="54">
        <f>2354.8</f>
        <v>2354.8</v>
      </c>
      <c r="E126" s="54">
        <v>0</v>
      </c>
      <c r="F126" s="54">
        <v>0</v>
      </c>
      <c r="G126" s="54">
        <v>0</v>
      </c>
      <c r="H126" s="54">
        <v>0</v>
      </c>
      <c r="I126" s="54">
        <v>0</v>
      </c>
      <c r="J126" s="57"/>
      <c r="K126" s="61"/>
    </row>
    <row r="127" spans="1:11" s="62" customFormat="1" ht="15" customHeight="1">
      <c r="A127" s="63">
        <f>A126+1</f>
        <v>81</v>
      </c>
      <c r="B127" s="60" t="s">
        <v>4</v>
      </c>
      <c r="C127" s="45">
        <f>SUM(D127:I127)</f>
        <v>1744.2</v>
      </c>
      <c r="D127" s="54">
        <f>1744.2</f>
        <v>1744.2</v>
      </c>
      <c r="E127" s="54">
        <v>0</v>
      </c>
      <c r="F127" s="54">
        <v>0</v>
      </c>
      <c r="G127" s="54">
        <v>0</v>
      </c>
      <c r="H127" s="54">
        <v>0</v>
      </c>
      <c r="I127" s="54">
        <v>0</v>
      </c>
      <c r="J127" s="57"/>
      <c r="K127" s="61"/>
    </row>
    <row r="128" spans="1:11" s="62" customFormat="1" ht="15" customHeight="1">
      <c r="A128" s="63"/>
      <c r="B128" s="60"/>
      <c r="C128" s="45"/>
      <c r="D128" s="54"/>
      <c r="E128" s="54"/>
      <c r="F128" s="54"/>
      <c r="G128" s="54"/>
      <c r="H128" s="54"/>
      <c r="I128" s="54"/>
      <c r="J128" s="57"/>
      <c r="K128" s="61"/>
    </row>
    <row r="129" spans="1:11" s="62" customFormat="1" ht="65.25" customHeight="1">
      <c r="A129" s="63">
        <f>A127+1</f>
        <v>82</v>
      </c>
      <c r="B129" s="67" t="s">
        <v>62</v>
      </c>
      <c r="C129" s="45">
        <f>SUM(D129:I129)</f>
        <v>154398.19999999998</v>
      </c>
      <c r="D129" s="45">
        <f aca="true" t="shared" si="40" ref="D129:I129">SUM(D130:D131)</f>
        <v>24158.2</v>
      </c>
      <c r="E129" s="45">
        <f t="shared" si="40"/>
        <v>25240.4</v>
      </c>
      <c r="F129" s="45">
        <f t="shared" si="40"/>
        <v>26249.9</v>
      </c>
      <c r="G129" s="45">
        <f t="shared" si="40"/>
        <v>26249.9</v>
      </c>
      <c r="H129" s="45">
        <f t="shared" si="40"/>
        <v>26249.9</v>
      </c>
      <c r="I129" s="45">
        <f t="shared" si="40"/>
        <v>26249.9</v>
      </c>
      <c r="J129" s="57">
        <v>41</v>
      </c>
      <c r="K129" s="61"/>
    </row>
    <row r="130" spans="1:11" s="62" customFormat="1" ht="15.75">
      <c r="A130" s="63">
        <f>A129+1</f>
        <v>83</v>
      </c>
      <c r="B130" s="60" t="s">
        <v>3</v>
      </c>
      <c r="C130" s="45">
        <f>SUM(D130:I130)</f>
        <v>45800</v>
      </c>
      <c r="D130" s="54">
        <f>7100</f>
        <v>7100</v>
      </c>
      <c r="E130" s="54">
        <f>7500</f>
        <v>7500</v>
      </c>
      <c r="F130" s="54">
        <f>7800</f>
        <v>7800</v>
      </c>
      <c r="G130" s="54">
        <f>7800</f>
        <v>7800</v>
      </c>
      <c r="H130" s="54">
        <f>7800</f>
        <v>7800</v>
      </c>
      <c r="I130" s="54">
        <f>7800</f>
        <v>7800</v>
      </c>
      <c r="J130" s="57"/>
      <c r="K130" s="61"/>
    </row>
    <row r="131" spans="1:11" s="62" customFormat="1" ht="15.75">
      <c r="A131" s="63">
        <f>A130+1</f>
        <v>84</v>
      </c>
      <c r="B131" s="60" t="s">
        <v>4</v>
      </c>
      <c r="C131" s="45">
        <f>SUM(D131:I131)</f>
        <v>108598.20000000001</v>
      </c>
      <c r="D131" s="54">
        <f>17058.2</f>
        <v>17058.2</v>
      </c>
      <c r="E131" s="54">
        <f>17740.4</f>
        <v>17740.4</v>
      </c>
      <c r="F131" s="54">
        <f>18449.9</f>
        <v>18449.9</v>
      </c>
      <c r="G131" s="54">
        <f>18449.9</f>
        <v>18449.9</v>
      </c>
      <c r="H131" s="54">
        <f>18449.9</f>
        <v>18449.9</v>
      </c>
      <c r="I131" s="54">
        <f>18449.9</f>
        <v>18449.9</v>
      </c>
      <c r="J131" s="57"/>
      <c r="K131" s="61"/>
    </row>
    <row r="132" spans="1:11" s="51" customFormat="1" ht="15" customHeight="1">
      <c r="A132" s="63"/>
      <c r="B132" s="60"/>
      <c r="C132" s="45"/>
      <c r="D132" s="54"/>
      <c r="E132" s="54"/>
      <c r="F132" s="54"/>
      <c r="G132" s="54"/>
      <c r="H132" s="54"/>
      <c r="I132" s="54"/>
      <c r="J132" s="57"/>
      <c r="K132" s="50"/>
    </row>
    <row r="133" spans="1:11" s="62" customFormat="1" ht="114" customHeight="1">
      <c r="A133" s="63">
        <f>A131+1</f>
        <v>85</v>
      </c>
      <c r="B133" s="67" t="s">
        <v>63</v>
      </c>
      <c r="C133" s="45">
        <f>SUM(D133:I133)</f>
        <v>13126.7</v>
      </c>
      <c r="D133" s="45">
        <f aca="true" t="shared" si="41" ref="D133:I133">SUM(D134:D135)</f>
        <v>2061.9</v>
      </c>
      <c r="E133" s="45">
        <f t="shared" si="41"/>
        <v>2144.4</v>
      </c>
      <c r="F133" s="45">
        <f t="shared" si="41"/>
        <v>2230.1</v>
      </c>
      <c r="G133" s="45">
        <f t="shared" si="41"/>
        <v>2230.1</v>
      </c>
      <c r="H133" s="45">
        <f t="shared" si="41"/>
        <v>2230.1</v>
      </c>
      <c r="I133" s="45">
        <f t="shared" si="41"/>
        <v>2230.1</v>
      </c>
      <c r="J133" s="57">
        <v>42</v>
      </c>
      <c r="K133" s="61"/>
    </row>
    <row r="134" spans="1:11" s="62" customFormat="1" ht="15.75">
      <c r="A134" s="63">
        <f>A133+1</f>
        <v>86</v>
      </c>
      <c r="B134" s="60" t="s">
        <v>4</v>
      </c>
      <c r="C134" s="45">
        <f>SUM(D134:I134)</f>
        <v>13126.7</v>
      </c>
      <c r="D134" s="54">
        <f>2061.9</f>
        <v>2061.9</v>
      </c>
      <c r="E134" s="54">
        <f>2144.4</f>
        <v>2144.4</v>
      </c>
      <c r="F134" s="54">
        <f>2230.1</f>
        <v>2230.1</v>
      </c>
      <c r="G134" s="54">
        <f>2230.1</f>
        <v>2230.1</v>
      </c>
      <c r="H134" s="54">
        <f>2230.1</f>
        <v>2230.1</v>
      </c>
      <c r="I134" s="54">
        <f>2230.1</f>
        <v>2230.1</v>
      </c>
      <c r="J134" s="57"/>
      <c r="K134" s="61"/>
    </row>
    <row r="135" spans="1:11" s="51" customFormat="1" ht="15" customHeight="1">
      <c r="A135" s="63"/>
      <c r="B135" s="60"/>
      <c r="C135" s="45"/>
      <c r="D135" s="54"/>
      <c r="E135" s="54"/>
      <c r="F135" s="54"/>
      <c r="G135" s="54"/>
      <c r="H135" s="54"/>
      <c r="I135" s="54"/>
      <c r="J135" s="57"/>
      <c r="K135" s="50"/>
    </row>
    <row r="136" spans="1:11" s="62" customFormat="1" ht="64.5" customHeight="1">
      <c r="A136" s="63">
        <f>A134+1</f>
        <v>87</v>
      </c>
      <c r="B136" s="67" t="s">
        <v>65</v>
      </c>
      <c r="C136" s="45">
        <f>SUM(D136:I136)</f>
        <v>4111.7</v>
      </c>
      <c r="D136" s="45">
        <f aca="true" t="shared" si="42" ref="D136:I136">SUM(D137:D137)</f>
        <v>4111.7</v>
      </c>
      <c r="E136" s="45">
        <f t="shared" si="42"/>
        <v>0</v>
      </c>
      <c r="F136" s="45">
        <f t="shared" si="42"/>
        <v>0</v>
      </c>
      <c r="G136" s="45">
        <f t="shared" si="42"/>
        <v>0</v>
      </c>
      <c r="H136" s="45">
        <f t="shared" si="42"/>
        <v>0</v>
      </c>
      <c r="I136" s="45">
        <f t="shared" si="42"/>
        <v>0</v>
      </c>
      <c r="J136" s="69" t="s">
        <v>70</v>
      </c>
      <c r="K136" s="61"/>
    </row>
    <row r="137" spans="1:11" s="62" customFormat="1" ht="15" customHeight="1">
      <c r="A137" s="63">
        <f>A136+1</f>
        <v>88</v>
      </c>
      <c r="B137" s="60" t="s">
        <v>4</v>
      </c>
      <c r="C137" s="45">
        <f>SUM(D137:I137)</f>
        <v>4111.7</v>
      </c>
      <c r="D137" s="54">
        <f>0+4111.7</f>
        <v>4111.7</v>
      </c>
      <c r="E137" s="54">
        <v>0</v>
      </c>
      <c r="F137" s="54">
        <v>0</v>
      </c>
      <c r="G137" s="54">
        <v>0</v>
      </c>
      <c r="H137" s="54">
        <v>0</v>
      </c>
      <c r="I137" s="54">
        <v>0</v>
      </c>
      <c r="J137" s="57"/>
      <c r="K137" s="61"/>
    </row>
    <row r="138" spans="1:11" s="51" customFormat="1" ht="15" customHeight="1">
      <c r="A138" s="31"/>
      <c r="B138" s="60"/>
      <c r="C138" s="55"/>
      <c r="D138" s="54"/>
      <c r="E138" s="54"/>
      <c r="F138" s="54"/>
      <c r="G138" s="54"/>
      <c r="H138" s="54"/>
      <c r="I138" s="54"/>
      <c r="J138" s="49"/>
      <c r="K138" s="50"/>
    </row>
    <row r="139" spans="1:11" s="43" customFormat="1" ht="15" customHeight="1">
      <c r="A139" s="86">
        <f>A137+1</f>
        <v>89</v>
      </c>
      <c r="B139" s="22"/>
      <c r="C139" s="98" t="s">
        <v>64</v>
      </c>
      <c r="D139" s="98"/>
      <c r="E139" s="98"/>
      <c r="F139" s="98"/>
      <c r="G139" s="98"/>
      <c r="H139" s="98"/>
      <c r="I139" s="98"/>
      <c r="J139" s="70"/>
      <c r="K139" s="42"/>
    </row>
    <row r="140" spans="1:11" s="48" customFormat="1" ht="15" customHeight="1">
      <c r="A140" s="31">
        <f>A139+1</f>
        <v>90</v>
      </c>
      <c r="B140" s="44" t="s">
        <v>21</v>
      </c>
      <c r="C140" s="55">
        <f aca="true" t="shared" si="43" ref="C140:I141">SUM(C144)</f>
        <v>4453.4</v>
      </c>
      <c r="D140" s="55">
        <f t="shared" si="43"/>
        <v>1814.9</v>
      </c>
      <c r="E140" s="45">
        <f t="shared" si="43"/>
        <v>967.5</v>
      </c>
      <c r="F140" s="45">
        <f t="shared" si="43"/>
        <v>631</v>
      </c>
      <c r="G140" s="45">
        <f t="shared" si="43"/>
        <v>728</v>
      </c>
      <c r="H140" s="45">
        <f t="shared" si="43"/>
        <v>312</v>
      </c>
      <c r="I140" s="45">
        <f t="shared" si="43"/>
        <v>0</v>
      </c>
      <c r="J140" s="46"/>
      <c r="K140" s="47"/>
    </row>
    <row r="141" spans="1:11" s="51" customFormat="1" ht="15" customHeight="1">
      <c r="A141" s="31">
        <f>A140+1</f>
        <v>91</v>
      </c>
      <c r="B141" s="60" t="s">
        <v>3</v>
      </c>
      <c r="C141" s="55">
        <f t="shared" si="43"/>
        <v>4453.4</v>
      </c>
      <c r="D141" s="53">
        <f t="shared" si="43"/>
        <v>1814.9</v>
      </c>
      <c r="E141" s="54">
        <f t="shared" si="43"/>
        <v>967.5</v>
      </c>
      <c r="F141" s="54">
        <f t="shared" si="43"/>
        <v>631</v>
      </c>
      <c r="G141" s="54">
        <f t="shared" si="43"/>
        <v>728</v>
      </c>
      <c r="H141" s="54">
        <f t="shared" si="43"/>
        <v>312</v>
      </c>
      <c r="I141" s="54">
        <f t="shared" si="43"/>
        <v>0</v>
      </c>
      <c r="J141" s="49"/>
      <c r="K141" s="50"/>
    </row>
    <row r="142" spans="1:11" s="51" customFormat="1" ht="15" customHeight="1">
      <c r="A142" s="31"/>
      <c r="B142" s="52"/>
      <c r="C142" s="55"/>
      <c r="D142" s="53"/>
      <c r="E142" s="54"/>
      <c r="F142" s="54"/>
      <c r="G142" s="54"/>
      <c r="H142" s="54"/>
      <c r="I142" s="54"/>
      <c r="J142" s="49"/>
      <c r="K142" s="50"/>
    </row>
    <row r="143" spans="1:11" s="51" customFormat="1" ht="15" customHeight="1">
      <c r="A143" s="87">
        <f>A141+1</f>
        <v>92</v>
      </c>
      <c r="B143" s="35"/>
      <c r="C143" s="97" t="s">
        <v>11</v>
      </c>
      <c r="D143" s="97"/>
      <c r="E143" s="97"/>
      <c r="F143" s="97"/>
      <c r="G143" s="97"/>
      <c r="H143" s="97"/>
      <c r="I143" s="97"/>
      <c r="J143" s="71"/>
      <c r="K143" s="50"/>
    </row>
    <row r="144" spans="1:11" s="48" customFormat="1" ht="15" customHeight="1">
      <c r="A144" s="31">
        <f>A143+1</f>
        <v>93</v>
      </c>
      <c r="B144" s="44" t="s">
        <v>13</v>
      </c>
      <c r="C144" s="55">
        <f aca="true" t="shared" si="44" ref="C144:I144">SUM(C145:C145)</f>
        <v>4453.4</v>
      </c>
      <c r="D144" s="55">
        <f t="shared" si="44"/>
        <v>1814.9</v>
      </c>
      <c r="E144" s="45">
        <f t="shared" si="44"/>
        <v>967.5</v>
      </c>
      <c r="F144" s="45">
        <f t="shared" si="44"/>
        <v>631</v>
      </c>
      <c r="G144" s="45">
        <f t="shared" si="44"/>
        <v>728</v>
      </c>
      <c r="H144" s="45">
        <f t="shared" si="44"/>
        <v>312</v>
      </c>
      <c r="I144" s="45">
        <f t="shared" si="44"/>
        <v>0</v>
      </c>
      <c r="J144" s="46"/>
      <c r="K144" s="47"/>
    </row>
    <row r="145" spans="1:11" s="51" customFormat="1" ht="15" customHeight="1">
      <c r="A145" s="31">
        <f>A144+1</f>
        <v>94</v>
      </c>
      <c r="B145" s="26" t="s">
        <v>3</v>
      </c>
      <c r="C145" s="55">
        <f>SUM(D145:I145)</f>
        <v>4453.4</v>
      </c>
      <c r="D145" s="54">
        <f aca="true" t="shared" si="45" ref="D145:I145">SUM(D148)</f>
        <v>1814.9</v>
      </c>
      <c r="E145" s="54">
        <f t="shared" si="45"/>
        <v>967.5</v>
      </c>
      <c r="F145" s="54">
        <f t="shared" si="45"/>
        <v>631</v>
      </c>
      <c r="G145" s="54">
        <f t="shared" si="45"/>
        <v>728</v>
      </c>
      <c r="H145" s="54">
        <f t="shared" si="45"/>
        <v>312</v>
      </c>
      <c r="I145" s="54">
        <f t="shared" si="45"/>
        <v>0</v>
      </c>
      <c r="J145" s="49"/>
      <c r="K145" s="50"/>
    </row>
    <row r="146" spans="1:11" s="51" customFormat="1" ht="15" customHeight="1">
      <c r="A146" s="31"/>
      <c r="B146" s="52"/>
      <c r="C146" s="55"/>
      <c r="D146" s="54"/>
      <c r="E146" s="54"/>
      <c r="F146" s="54"/>
      <c r="G146" s="54"/>
      <c r="H146" s="54"/>
      <c r="I146" s="54"/>
      <c r="J146" s="49"/>
      <c r="K146" s="50"/>
    </row>
    <row r="147" spans="1:11" s="62" customFormat="1" ht="64.5" customHeight="1">
      <c r="A147" s="31">
        <f>A145+1</f>
        <v>95</v>
      </c>
      <c r="B147" s="67" t="s">
        <v>18</v>
      </c>
      <c r="C147" s="55">
        <f>SUM(D147:I147)</f>
        <v>4453.4</v>
      </c>
      <c r="D147" s="45">
        <f aca="true" t="shared" si="46" ref="D147:I147">SUM(D148)</f>
        <v>1814.9</v>
      </c>
      <c r="E147" s="45">
        <f t="shared" si="46"/>
        <v>967.5</v>
      </c>
      <c r="F147" s="45">
        <f t="shared" si="46"/>
        <v>631</v>
      </c>
      <c r="G147" s="45">
        <f t="shared" si="46"/>
        <v>728</v>
      </c>
      <c r="H147" s="45">
        <f t="shared" si="46"/>
        <v>312</v>
      </c>
      <c r="I147" s="45">
        <f t="shared" si="46"/>
        <v>0</v>
      </c>
      <c r="J147" s="57">
        <v>50</v>
      </c>
      <c r="K147" s="61"/>
    </row>
    <row r="148" spans="1:11" s="62" customFormat="1" ht="15" customHeight="1">
      <c r="A148" s="31">
        <f>A147+1</f>
        <v>96</v>
      </c>
      <c r="B148" s="60" t="s">
        <v>3</v>
      </c>
      <c r="C148" s="55">
        <f>SUM(D148:I148)</f>
        <v>4453.4</v>
      </c>
      <c r="D148" s="54">
        <f>1814.9</f>
        <v>1814.9</v>
      </c>
      <c r="E148" s="54">
        <f>967.5</f>
        <v>967.5</v>
      </c>
      <c r="F148" s="54">
        <f>631</f>
        <v>631</v>
      </c>
      <c r="G148" s="54">
        <v>728</v>
      </c>
      <c r="H148" s="54">
        <v>312</v>
      </c>
      <c r="I148" s="54">
        <v>0</v>
      </c>
      <c r="J148" s="57"/>
      <c r="K148" s="61"/>
    </row>
    <row r="149" spans="1:11" s="51" customFormat="1" ht="15" customHeight="1">
      <c r="A149" s="31"/>
      <c r="B149" s="52"/>
      <c r="C149" s="55"/>
      <c r="D149" s="54"/>
      <c r="E149" s="54"/>
      <c r="F149" s="54"/>
      <c r="G149" s="54"/>
      <c r="H149" s="54"/>
      <c r="I149" s="54"/>
      <c r="J149" s="49"/>
      <c r="K149" s="50"/>
    </row>
    <row r="150" spans="1:11" s="43" customFormat="1" ht="33" customHeight="1">
      <c r="A150" s="86">
        <f>A148+1</f>
        <v>97</v>
      </c>
      <c r="B150" s="22"/>
      <c r="C150" s="98" t="s">
        <v>74</v>
      </c>
      <c r="D150" s="98"/>
      <c r="E150" s="98"/>
      <c r="F150" s="98"/>
      <c r="G150" s="98"/>
      <c r="H150" s="98"/>
      <c r="I150" s="98"/>
      <c r="J150" s="70"/>
      <c r="K150" s="42"/>
    </row>
    <row r="151" spans="1:11" s="48" customFormat="1" ht="15" customHeight="1">
      <c r="A151" s="31">
        <f>A150+1</f>
        <v>98</v>
      </c>
      <c r="B151" s="44" t="s">
        <v>16</v>
      </c>
      <c r="C151" s="55">
        <f aca="true" t="shared" si="47" ref="C151:I152">SUM(C155)</f>
        <v>400343</v>
      </c>
      <c r="D151" s="55">
        <f t="shared" si="47"/>
        <v>64544</v>
      </c>
      <c r="E151" s="45">
        <f t="shared" si="47"/>
        <v>65579</v>
      </c>
      <c r="F151" s="45">
        <f t="shared" si="47"/>
        <v>67555</v>
      </c>
      <c r="G151" s="45">
        <f t="shared" si="47"/>
        <v>67555</v>
      </c>
      <c r="H151" s="45">
        <f t="shared" si="47"/>
        <v>67555</v>
      </c>
      <c r="I151" s="45">
        <f t="shared" si="47"/>
        <v>67555</v>
      </c>
      <c r="J151" s="46"/>
      <c r="K151" s="47"/>
    </row>
    <row r="152" spans="1:11" s="51" customFormat="1" ht="15" customHeight="1">
      <c r="A152" s="31">
        <f>A151+1</f>
        <v>99</v>
      </c>
      <c r="B152" s="26" t="s">
        <v>3</v>
      </c>
      <c r="C152" s="55">
        <f t="shared" si="47"/>
        <v>400343</v>
      </c>
      <c r="D152" s="53">
        <f t="shared" si="47"/>
        <v>64544</v>
      </c>
      <c r="E152" s="54">
        <f t="shared" si="47"/>
        <v>65579</v>
      </c>
      <c r="F152" s="54">
        <f t="shared" si="47"/>
        <v>67555</v>
      </c>
      <c r="G152" s="54">
        <f t="shared" si="47"/>
        <v>67555</v>
      </c>
      <c r="H152" s="54">
        <f t="shared" si="47"/>
        <v>67555</v>
      </c>
      <c r="I152" s="54">
        <f t="shared" si="47"/>
        <v>67555</v>
      </c>
      <c r="J152" s="49"/>
      <c r="K152" s="50"/>
    </row>
    <row r="153" spans="1:11" s="51" customFormat="1" ht="15" customHeight="1">
      <c r="A153" s="31"/>
      <c r="B153" s="52"/>
      <c r="C153" s="55"/>
      <c r="D153" s="53"/>
      <c r="E153" s="54"/>
      <c r="F153" s="54"/>
      <c r="G153" s="54"/>
      <c r="H153" s="54"/>
      <c r="I153" s="54"/>
      <c r="J153" s="49"/>
      <c r="K153" s="50"/>
    </row>
    <row r="154" spans="1:11" s="51" customFormat="1" ht="15" customHeight="1">
      <c r="A154" s="87">
        <f>A152+1</f>
        <v>100</v>
      </c>
      <c r="B154" s="35"/>
      <c r="C154" s="97" t="s">
        <v>11</v>
      </c>
      <c r="D154" s="97"/>
      <c r="E154" s="97"/>
      <c r="F154" s="97"/>
      <c r="G154" s="97"/>
      <c r="H154" s="97"/>
      <c r="I154" s="97"/>
      <c r="J154" s="71"/>
      <c r="K154" s="50"/>
    </row>
    <row r="155" spans="1:11" s="48" customFormat="1" ht="15" customHeight="1">
      <c r="A155" s="31">
        <f>A154+1</f>
        <v>101</v>
      </c>
      <c r="B155" s="44" t="s">
        <v>13</v>
      </c>
      <c r="C155" s="55">
        <f aca="true" t="shared" si="48" ref="C155:I155">SUM(C156:C156)</f>
        <v>400343</v>
      </c>
      <c r="D155" s="55">
        <f t="shared" si="48"/>
        <v>64544</v>
      </c>
      <c r="E155" s="45">
        <f t="shared" si="48"/>
        <v>65579</v>
      </c>
      <c r="F155" s="45">
        <f t="shared" si="48"/>
        <v>67555</v>
      </c>
      <c r="G155" s="45">
        <f t="shared" si="48"/>
        <v>67555</v>
      </c>
      <c r="H155" s="45">
        <f t="shared" si="48"/>
        <v>67555</v>
      </c>
      <c r="I155" s="45">
        <f t="shared" si="48"/>
        <v>67555</v>
      </c>
      <c r="J155" s="46"/>
      <c r="K155" s="47"/>
    </row>
    <row r="156" spans="1:11" s="51" customFormat="1" ht="15" customHeight="1">
      <c r="A156" s="31">
        <f>A155+1</f>
        <v>102</v>
      </c>
      <c r="B156" s="26" t="s">
        <v>3</v>
      </c>
      <c r="C156" s="45">
        <f>SUM(D156:I156)</f>
        <v>400343</v>
      </c>
      <c r="D156" s="54">
        <f aca="true" t="shared" si="49" ref="D156:I156">SUM(D159+D162+D165+D168)</f>
        <v>64544</v>
      </c>
      <c r="E156" s="54">
        <f t="shared" si="49"/>
        <v>65579</v>
      </c>
      <c r="F156" s="54">
        <f t="shared" si="49"/>
        <v>67555</v>
      </c>
      <c r="G156" s="54">
        <f t="shared" si="49"/>
        <v>67555</v>
      </c>
      <c r="H156" s="54">
        <f t="shared" si="49"/>
        <v>67555</v>
      </c>
      <c r="I156" s="54">
        <f t="shared" si="49"/>
        <v>67555</v>
      </c>
      <c r="J156" s="49"/>
      <c r="K156" s="50"/>
    </row>
    <row r="157" spans="1:11" s="51" customFormat="1" ht="15" customHeight="1">
      <c r="A157" s="31"/>
      <c r="B157" s="52"/>
      <c r="C157" s="45"/>
      <c r="D157" s="54"/>
      <c r="E157" s="54"/>
      <c r="F157" s="54"/>
      <c r="G157" s="54"/>
      <c r="H157" s="54"/>
      <c r="I157" s="54"/>
      <c r="J157" s="49"/>
      <c r="K157" s="50"/>
    </row>
    <row r="158" spans="1:11" s="62" customFormat="1" ht="46.5" customHeight="1">
      <c r="A158" s="31">
        <f>A156+1</f>
        <v>103</v>
      </c>
      <c r="B158" s="67" t="s">
        <v>22</v>
      </c>
      <c r="C158" s="45">
        <f>SUM(D158:I158)</f>
        <v>42188</v>
      </c>
      <c r="D158" s="45">
        <f aca="true" t="shared" si="50" ref="D158:I158">SUM(D159:D159)</f>
        <v>6794</v>
      </c>
      <c r="E158" s="45">
        <f t="shared" si="50"/>
        <v>6994</v>
      </c>
      <c r="F158" s="45">
        <f t="shared" si="50"/>
        <v>7100</v>
      </c>
      <c r="G158" s="45">
        <f t="shared" si="50"/>
        <v>7100</v>
      </c>
      <c r="H158" s="45">
        <f t="shared" si="50"/>
        <v>7100</v>
      </c>
      <c r="I158" s="45">
        <f t="shared" si="50"/>
        <v>7100</v>
      </c>
      <c r="J158" s="57">
        <v>54</v>
      </c>
      <c r="K158" s="61"/>
    </row>
    <row r="159" spans="1:11" s="51" customFormat="1" ht="15" customHeight="1">
      <c r="A159" s="31">
        <f>A158+1</f>
        <v>104</v>
      </c>
      <c r="B159" s="60" t="s">
        <v>3</v>
      </c>
      <c r="C159" s="45">
        <f>SUM(D159:I159)</f>
        <v>42188</v>
      </c>
      <c r="D159" s="54">
        <f>6794</f>
        <v>6794</v>
      </c>
      <c r="E159" s="54">
        <f>6994</f>
        <v>6994</v>
      </c>
      <c r="F159" s="54">
        <f>7100</f>
        <v>7100</v>
      </c>
      <c r="G159" s="54">
        <f>7100</f>
        <v>7100</v>
      </c>
      <c r="H159" s="54">
        <f>7100</f>
        <v>7100</v>
      </c>
      <c r="I159" s="54">
        <f>7100</f>
        <v>7100</v>
      </c>
      <c r="J159" s="49"/>
      <c r="K159" s="50"/>
    </row>
    <row r="160" spans="1:11" s="51" customFormat="1" ht="15" customHeight="1">
      <c r="A160" s="31"/>
      <c r="B160" s="52"/>
      <c r="C160" s="45"/>
      <c r="D160" s="54"/>
      <c r="E160" s="54"/>
      <c r="F160" s="54"/>
      <c r="G160" s="54"/>
      <c r="H160" s="54"/>
      <c r="I160" s="54"/>
      <c r="J160" s="49"/>
      <c r="K160" s="50"/>
    </row>
    <row r="161" spans="1:11" s="51" customFormat="1" ht="78.75">
      <c r="A161" s="31">
        <f>A159+1</f>
        <v>105</v>
      </c>
      <c r="B161" s="44" t="s">
        <v>29</v>
      </c>
      <c r="C161" s="45">
        <f>SUM(D161:I161)</f>
        <v>353540</v>
      </c>
      <c r="D161" s="45">
        <f aca="true" t="shared" si="51" ref="D161:I161">SUM(D162:D162)</f>
        <v>56960</v>
      </c>
      <c r="E161" s="45">
        <f t="shared" si="51"/>
        <v>57700</v>
      </c>
      <c r="F161" s="45">
        <f t="shared" si="51"/>
        <v>59720</v>
      </c>
      <c r="G161" s="45">
        <f t="shared" si="51"/>
        <v>59720</v>
      </c>
      <c r="H161" s="45">
        <f t="shared" si="51"/>
        <v>59720</v>
      </c>
      <c r="I161" s="45">
        <f t="shared" si="51"/>
        <v>59720</v>
      </c>
      <c r="J161" s="57" t="s">
        <v>75</v>
      </c>
      <c r="K161" s="50"/>
    </row>
    <row r="162" spans="1:11" s="51" customFormat="1" ht="15" customHeight="1">
      <c r="A162" s="31">
        <f>A161+1</f>
        <v>106</v>
      </c>
      <c r="B162" s="52" t="s">
        <v>3</v>
      </c>
      <c r="C162" s="45">
        <f>SUM(D162:I162)</f>
        <v>353540</v>
      </c>
      <c r="D162" s="54">
        <f>56960</f>
        <v>56960</v>
      </c>
      <c r="E162" s="54">
        <f>57700</f>
        <v>57700</v>
      </c>
      <c r="F162" s="54">
        <f>59720</f>
        <v>59720</v>
      </c>
      <c r="G162" s="54">
        <f>59720</f>
        <v>59720</v>
      </c>
      <c r="H162" s="54">
        <f>59720</f>
        <v>59720</v>
      </c>
      <c r="I162" s="54">
        <f>59720</f>
        <v>59720</v>
      </c>
      <c r="J162" s="49"/>
      <c r="K162" s="50"/>
    </row>
    <row r="163" spans="1:11" s="51" customFormat="1" ht="15" customHeight="1">
      <c r="A163" s="31"/>
      <c r="B163" s="52"/>
      <c r="C163" s="45"/>
      <c r="D163" s="54"/>
      <c r="E163" s="54"/>
      <c r="F163" s="54"/>
      <c r="G163" s="54"/>
      <c r="H163" s="54"/>
      <c r="I163" s="54"/>
      <c r="J163" s="49"/>
      <c r="K163" s="50"/>
    </row>
    <row r="164" spans="1:11" s="62" customFormat="1" ht="31.5">
      <c r="A164" s="31">
        <f>A162+1</f>
        <v>107</v>
      </c>
      <c r="B164" s="67" t="s">
        <v>23</v>
      </c>
      <c r="C164" s="45">
        <f>SUM(D164:I164)</f>
        <v>4410</v>
      </c>
      <c r="D164" s="45">
        <f aca="true" t="shared" si="52" ref="D164:I164">SUM(D165)</f>
        <v>735</v>
      </c>
      <c r="E164" s="45">
        <f t="shared" si="52"/>
        <v>735</v>
      </c>
      <c r="F164" s="45">
        <f t="shared" si="52"/>
        <v>735</v>
      </c>
      <c r="G164" s="45">
        <f t="shared" si="52"/>
        <v>735</v>
      </c>
      <c r="H164" s="45">
        <f t="shared" si="52"/>
        <v>735</v>
      </c>
      <c r="I164" s="45">
        <f t="shared" si="52"/>
        <v>735</v>
      </c>
      <c r="J164" s="57">
        <v>61</v>
      </c>
      <c r="K164" s="61"/>
    </row>
    <row r="165" spans="1:11" s="62" customFormat="1" ht="15.75">
      <c r="A165" s="31">
        <f>A164+1</f>
        <v>108</v>
      </c>
      <c r="B165" s="60" t="s">
        <v>3</v>
      </c>
      <c r="C165" s="45">
        <f>SUM(D165:I165)</f>
        <v>4410</v>
      </c>
      <c r="D165" s="54">
        <f>735</f>
        <v>735</v>
      </c>
      <c r="E165" s="54">
        <f>735</f>
        <v>735</v>
      </c>
      <c r="F165" s="54">
        <f>735</f>
        <v>735</v>
      </c>
      <c r="G165" s="54">
        <f>735</f>
        <v>735</v>
      </c>
      <c r="H165" s="54">
        <f>735</f>
        <v>735</v>
      </c>
      <c r="I165" s="54">
        <f>735</f>
        <v>735</v>
      </c>
      <c r="J165" s="57"/>
      <c r="K165" s="61"/>
    </row>
    <row r="166" spans="1:11" s="51" customFormat="1" ht="15" customHeight="1">
      <c r="A166" s="31"/>
      <c r="B166" s="52"/>
      <c r="C166" s="45"/>
      <c r="D166" s="54"/>
      <c r="E166" s="54"/>
      <c r="F166" s="54"/>
      <c r="G166" s="54"/>
      <c r="H166" s="54"/>
      <c r="I166" s="54"/>
      <c r="J166" s="49"/>
      <c r="K166" s="50"/>
    </row>
    <row r="167" spans="1:11" s="62" customFormat="1" ht="47.25" customHeight="1">
      <c r="A167" s="31">
        <f>A165+1</f>
        <v>109</v>
      </c>
      <c r="B167" s="67" t="s">
        <v>71</v>
      </c>
      <c r="C167" s="45">
        <f>SUM(D167:I167)</f>
        <v>205</v>
      </c>
      <c r="D167" s="45">
        <f aca="true" t="shared" si="53" ref="D167:I167">SUM(D168)</f>
        <v>55</v>
      </c>
      <c r="E167" s="45">
        <f t="shared" si="53"/>
        <v>150</v>
      </c>
      <c r="F167" s="45">
        <f t="shared" si="53"/>
        <v>0</v>
      </c>
      <c r="G167" s="45">
        <f t="shared" si="53"/>
        <v>0</v>
      </c>
      <c r="H167" s="45">
        <f t="shared" si="53"/>
        <v>0</v>
      </c>
      <c r="I167" s="45">
        <f t="shared" si="53"/>
        <v>0</v>
      </c>
      <c r="J167" s="57">
        <v>62</v>
      </c>
      <c r="K167" s="61"/>
    </row>
    <row r="168" spans="1:11" s="62" customFormat="1" ht="15.75">
      <c r="A168" s="31">
        <f>A167+1</f>
        <v>110</v>
      </c>
      <c r="B168" s="60" t="s">
        <v>3</v>
      </c>
      <c r="C168" s="45">
        <f>SUM(D168:I168)</f>
        <v>205</v>
      </c>
      <c r="D168" s="54">
        <f>55</f>
        <v>55</v>
      </c>
      <c r="E168" s="54">
        <f>150</f>
        <v>150</v>
      </c>
      <c r="F168" s="54">
        <v>0</v>
      </c>
      <c r="G168" s="54">
        <v>0</v>
      </c>
      <c r="H168" s="54">
        <v>0</v>
      </c>
      <c r="I168" s="54">
        <v>0</v>
      </c>
      <c r="J168" s="57"/>
      <c r="K168" s="61"/>
    </row>
    <row r="169" spans="1:11" s="73" customFormat="1" ht="12.75">
      <c r="A169" s="91"/>
      <c r="B169" s="10"/>
      <c r="C169" s="72"/>
      <c r="E169" s="74"/>
      <c r="F169" s="74"/>
      <c r="G169" s="74"/>
      <c r="H169" s="74"/>
      <c r="I169" s="74"/>
      <c r="J169" s="75"/>
      <c r="K169" s="16"/>
    </row>
    <row r="170" spans="1:11" s="73" customFormat="1" ht="12.75">
      <c r="A170" s="91"/>
      <c r="B170" s="10"/>
      <c r="C170" s="72"/>
      <c r="E170" s="74"/>
      <c r="F170" s="74"/>
      <c r="G170" s="74"/>
      <c r="H170" s="74"/>
      <c r="I170" s="74"/>
      <c r="J170" s="75"/>
      <c r="K170" s="16"/>
    </row>
    <row r="171" spans="1:11" s="73" customFormat="1" ht="12.75">
      <c r="A171" s="91"/>
      <c r="B171" s="10"/>
      <c r="C171" s="72"/>
      <c r="E171" s="74"/>
      <c r="F171" s="74"/>
      <c r="G171" s="74"/>
      <c r="H171" s="74"/>
      <c r="I171" s="74"/>
      <c r="J171" s="75"/>
      <c r="K171" s="16"/>
    </row>
  </sheetData>
  <sheetProtection/>
  <mergeCells count="24">
    <mergeCell ref="F5:J5"/>
    <mergeCell ref="F6:J6"/>
    <mergeCell ref="C139:I139"/>
    <mergeCell ref="D12:I12"/>
    <mergeCell ref="F1:J1"/>
    <mergeCell ref="F2:J2"/>
    <mergeCell ref="F3:J3"/>
    <mergeCell ref="F4:J4"/>
    <mergeCell ref="H7:I7"/>
    <mergeCell ref="H8:I8"/>
    <mergeCell ref="A13:A14"/>
    <mergeCell ref="B13:B14"/>
    <mergeCell ref="C13:I13"/>
    <mergeCell ref="A9:J9"/>
    <mergeCell ref="A10:J10"/>
    <mergeCell ref="A11:J11"/>
    <mergeCell ref="C29:I29"/>
    <mergeCell ref="C24:I24"/>
    <mergeCell ref="C109:I109"/>
    <mergeCell ref="J13:J14"/>
    <mergeCell ref="C154:I154"/>
    <mergeCell ref="C150:I150"/>
    <mergeCell ref="C143:I143"/>
    <mergeCell ref="C114:I114"/>
  </mergeCells>
  <printOptions/>
  <pageMargins left="0.5905511811023623" right="0.3937007874015748" top="0.7874015748031497" bottom="0.3937007874015748" header="0" footer="0"/>
  <pageSetup firstPageNumber="5" useFirstPageNumber="1" horizontalDpi="600" verticalDpi="600" orientation="landscape" paperSize="9" scale="61" r:id="rId1"/>
  <headerFooter alignWithMargins="0">
    <oddHeader>&amp;C&amp;P</oddHeader>
  </headerFooter>
  <rowBreaks count="5" manualBreakCount="5">
    <brk id="39" max="9" man="1"/>
    <brk id="58" max="9" man="1"/>
    <brk id="83" max="9" man="1"/>
    <brk id="105" max="9" man="1"/>
    <brk id="1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pc_02_04</cp:lastModifiedBy>
  <cp:lastPrinted>2024-03-13T12:46:58Z</cp:lastPrinted>
  <dcterms:created xsi:type="dcterms:W3CDTF">2013-10-08T11:20:39Z</dcterms:created>
  <dcterms:modified xsi:type="dcterms:W3CDTF">2024-03-13T12:47:55Z</dcterms:modified>
  <cp:category/>
  <cp:version/>
  <cp:contentType/>
  <cp:contentStatus/>
</cp:coreProperties>
</file>