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005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мероприятий'!$A$1:$K$313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D17" authorId="0">
      <text>
        <r>
          <rPr>
            <sz val="9"/>
            <rFont val="Tahoma"/>
            <family val="2"/>
          </rPr>
          <t xml:space="preserve">строительство ДОУ (подпрогр.1) = 12801,1                      создание условий для занятий физ-рой (подпрогр.2) = 657,7 </t>
        </r>
        <r>
          <rPr>
            <b/>
            <sz val="9"/>
            <rFont val="Tahoma"/>
            <family val="2"/>
          </rPr>
          <t>Итого: 13458,8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<sst xmlns="http://schemas.openxmlformats.org/spreadsheetml/2006/main" count="345" uniqueCount="185">
  <si>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</si>
  <si>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</si>
  <si>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</si>
  <si>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</si>
  <si>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</si>
  <si>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</si>
  <si>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</si>
  <si>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</si>
  <si>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</si>
  <si>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</si>
  <si>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</si>
  <si>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</si>
  <si>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</si>
  <si>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</si>
  <si>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</si>
  <si>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</si>
  <si>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</si>
  <si>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</si>
  <si>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</si>
  <si>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</si>
  <si>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</si>
  <si>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</si>
  <si>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</si>
  <si>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</si>
  <si>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</si>
  <si>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</si>
  <si>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</si>
  <si>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</si>
  <si>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</si>
  <si>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</si>
  <si>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</si>
  <si>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</si>
  <si>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</si>
  <si>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</si>
  <si>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1.2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</si>
  <si>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</si>
  <si>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</si>
  <si>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1.1, целевой показатель1 (строка 4), задача 3, целевой показатель 5 (строка 10), задача 4, целевой показатель 6 (строка 12)</t>
  </si>
  <si>
    <t>Задача 2.5, целевой показатель 14 (строка 27)</t>
  </si>
  <si>
    <t>МБОУ СОШ №  14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</si>
  <si>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</si>
  <si>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</si>
  <si>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</si>
  <si>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</si>
  <si>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</si>
  <si>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</si>
  <si>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</si>
  <si>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</si>
  <si>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</si>
  <si>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</si>
  <si>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</si>
  <si>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</si>
  <si>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</si>
  <si>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</si>
  <si>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</si>
  <si>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</si>
  <si>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</si>
  <si>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</si>
  <si>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</si>
  <si>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33</t>
  </si>
  <si>
    <t>МБДОУ № 30</t>
  </si>
  <si>
    <t>МБДОУ № 5</t>
  </si>
  <si>
    <t>МБДОУ № 36</t>
  </si>
  <si>
    <t>Бассейна МБДОУ № 30</t>
  </si>
  <si>
    <t>Электропроводки пищеблока МБДОУ № 1</t>
  </si>
  <si>
    <t xml:space="preserve">Кровли МБДОУ № 35 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</si>
  <si>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</si>
  <si>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</si>
  <si>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</si>
  <si>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</si>
  <si>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</si>
  <si>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</si>
  <si>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</si>
  <si>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</si>
  <si>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</si>
  <si>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</si>
  <si>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</si>
  <si>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</si>
  <si>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</si>
  <si>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</si>
  <si>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</si>
  <si>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</si>
  <si>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</si>
  <si>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</si>
  <si>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</si>
  <si>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</si>
  <si>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</si>
  <si>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</si>
  <si>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</si>
  <si>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Прочие нужды всего,                                                                              в том числе: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</si>
  <si>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</si>
  <si>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</si>
  <si>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</si>
  <si>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</si>
  <si>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</si>
  <si>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</si>
  <si>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</si>
  <si>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</si>
  <si>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</si>
  <si>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</si>
  <si>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</si>
  <si>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</si>
  <si>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</si>
  <si>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</si>
  <si>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</si>
  <si>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</si>
  <si>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</si>
  <si>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</si>
  <si>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</si>
  <si>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</si>
  <si>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</si>
  <si>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</si>
  <si>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</si>
  <si>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</si>
  <si>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</si>
  <si>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</si>
  <si>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</si>
  <si>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</si>
  <si>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</si>
  <si>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</si>
  <si>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</si>
  <si>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</si>
  <si>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</si>
  <si>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</si>
  <si>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</si>
  <si>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</si>
  <si>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206,1 (ДОУ 14); 30,0 (ДОУ 32); 674,0 (коммун.усл.) - на погаш.кредит.задолж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</si>
  <si>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</si>
  <si>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</si>
  <si>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</si>
  <si>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</si>
  <si>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</si>
  <si>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</si>
  <si>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</si>
  <si>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</si>
  <si>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</si>
  <si>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</si>
  <si>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</si>
  <si>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</si>
  <si>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</si>
  <si>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</si>
  <si>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</si>
  <si>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</si>
  <si>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</si>
  <si>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</si>
  <si>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</si>
  <si>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</si>
  <si>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</si>
  <si>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</si>
  <si>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</si>
  <si>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</si>
  <si>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</si>
  <si>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Окон, фасада, входной группы МБОУ СОШ № 1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</si>
  <si>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</si>
  <si>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</si>
  <si>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МБОУ СОШ № 1</t>
  </si>
  <si>
    <t>МКОУ СОШ № 2</t>
  </si>
  <si>
    <t>МБОУ СОШ № 9</t>
  </si>
  <si>
    <t>МБОУ НОШ № 10</t>
  </si>
  <si>
    <t>МАОУ СОШ № 13</t>
  </si>
  <si>
    <t>МАОУ СОШ № 14</t>
  </si>
  <si>
    <t>МКОУ ООШ № 4</t>
  </si>
  <si>
    <r>
      <t xml:space="preserve">Всего по направлению "Иные капитальные вложения" </t>
    </r>
    <r>
      <rPr>
        <i/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</si>
  <si>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i/>
        <sz val="12"/>
        <rFont val="Times New Roman"/>
        <family val="1"/>
      </rPr>
      <t>(строительство детского дошкольного учреждения в п. Калья на 90 мест)</t>
    </r>
    <r>
      <rPr>
        <b/>
        <sz val="12"/>
        <color indexed="8"/>
        <rFont val="Times New Roman"/>
        <family val="1"/>
      </rPr>
      <t>всего, в том числе:</t>
    </r>
  </si>
  <si>
    <r>
      <t xml:space="preserve">Всего по направлению «Капитальные вложения» </t>
    </r>
    <r>
      <rPr>
        <b/>
        <sz val="12"/>
        <color indexed="8"/>
        <rFont val="Times New Roman"/>
        <family val="1"/>
      </rPr>
      <t xml:space="preserve">, 
в том числе:
</t>
    </r>
  </si>
  <si>
    <r>
      <t>Всего по направлению "Иные капитальные вложения"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b/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возврат ранее перепрофилированного здания детского сада на 110 мест в г. Североуральске)</t>
    </r>
    <r>
      <rPr>
        <b/>
        <sz val="12"/>
        <color indexed="8"/>
        <rFont val="Times New Roman"/>
        <family val="1"/>
      </rPr>
      <t>, всего, в том числе:</t>
    </r>
  </si>
  <si>
    <t>МБДОУ № 1</t>
  </si>
  <si>
    <t>МБДОУ № 3</t>
  </si>
  <si>
    <t>МБДОУ № 18</t>
  </si>
  <si>
    <t>МБДОУ № 21</t>
  </si>
  <si>
    <t>МБДОУ № 23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</si>
  <si>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</si>
  <si>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</si>
  <si>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</si>
  <si>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</si>
  <si>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</si>
  <si>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</si>
  <si>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</si>
  <si>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</si>
  <si>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Задачи 6.1-6.3, целевые показатели 31-35 (строки 62-68)</t>
  </si>
  <si>
    <t>Задача 6.1, целевой показатель 31 (строка 62)</t>
  </si>
  <si>
    <t>Задачи 6.3-6.4, целевые показатели 31-35 (строки 62-68)</t>
  </si>
  <si>
    <t>Задача 6.1, показатель 31 (строка 62)</t>
  </si>
  <si>
    <t>Задача 6.4, целевые показатели 33-37 (строки 66-71)</t>
  </si>
  <si>
    <t>РАЗВИТИЕ ОБРАЗОВАНИЯ В СЕВЕРОУРАЛЬСКОМ ГОРОДСКОМ ОКРУГЕ на 2014 - 2020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</si>
</sst>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4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22" borderId="11" xfId="0" applyNumberFormat="1" applyFont="1" applyFill="1" applyBorder="1" applyAlignment="1">
      <alignment horizontal="center" vertical="center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right"/>
    </xf>
    <xf numFmtId="169" fontId="43" fillId="0" borderId="11" xfId="0" applyNumberFormat="1" applyFont="1" applyBorder="1" applyAlignment="1">
      <alignment horizontal="right" vertical="center" wrapText="1"/>
    </xf>
    <xf numFmtId="169" fontId="43" fillId="25" borderId="11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right" wrapText="1"/>
    </xf>
    <xf numFmtId="0" fontId="44" fillId="0" borderId="11" xfId="0" applyFont="1" applyBorder="1" applyAlignment="1">
      <alignment horizontal="right"/>
    </xf>
    <xf numFmtId="169" fontId="44" fillId="0" borderId="11" xfId="0" applyNumberFormat="1" applyFont="1" applyBorder="1" applyAlignment="1">
      <alignment horizontal="right" vertical="center" wrapText="1"/>
    </xf>
    <xf numFmtId="169" fontId="44" fillId="25" borderId="11" xfId="0" applyNumberFormat="1" applyFont="1" applyFill="1" applyBorder="1" applyAlignment="1">
      <alignment horizontal="right" vertical="center" wrapText="1"/>
    </xf>
    <xf numFmtId="169" fontId="44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25" borderId="11" xfId="0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169" fontId="21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9" fillId="0" borderId="0" xfId="0" applyFont="1" applyFill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top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6" xfId="0" applyNumberFormat="1" applyFont="1" applyFill="1" applyBorder="1" applyAlignment="1">
      <alignment horizontal="center" vertical="center" wrapText="1"/>
    </xf>
    <xf numFmtId="0" fontId="8" fillId="22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1" xfId="0" applyNumberFormat="1" applyFont="1" applyBorder="1" applyAlignment="1">
      <alignment horizontal="lef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8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view="pageBreakPreview" zoomScaleSheetLayoutView="100" zoomScalePageLayoutView="0" workbookViewId="0" topLeftCell="A1">
      <selection activeCell="K13" sqref="K13:K14"/>
    </sheetView>
  </sheetViews>
  <sheetFormatPr defaultColWidth="9.00390625" defaultRowHeight="12.75"/>
  <cols>
    <col min="1" max="1" width="7.00390625" style="61" customWidth="1"/>
    <col min="2" max="2" width="66.25390625" style="1" customWidth="1"/>
    <col min="3" max="3" width="11.875" style="0" customWidth="1"/>
    <col min="4" max="10" width="11.125" style="0" customWidth="1"/>
    <col min="11" max="11" width="55.25390625" style="95" customWidth="1"/>
    <col min="12" max="12" width="89.125" style="0" customWidth="1"/>
  </cols>
  <sheetData>
    <row r="1" spans="1:11" s="2" customFormat="1" ht="15">
      <c r="A1" s="61"/>
      <c r="B1" s="3"/>
      <c r="G1" s="109"/>
      <c r="H1" s="109"/>
      <c r="I1" s="109"/>
      <c r="J1" s="109"/>
      <c r="K1" s="110" t="s">
        <v>133</v>
      </c>
    </row>
    <row r="2" spans="1:11" s="2" customFormat="1" ht="15">
      <c r="A2" s="61"/>
      <c r="B2" s="107"/>
      <c r="C2" s="108"/>
      <c r="E2" s="109"/>
      <c r="F2" s="109"/>
      <c r="G2" s="109"/>
      <c r="H2" s="109"/>
      <c r="I2" s="109"/>
      <c r="J2" s="109"/>
      <c r="K2" s="110" t="s">
        <v>134</v>
      </c>
    </row>
    <row r="3" spans="1:11" s="2" customFormat="1" ht="15">
      <c r="A3" s="61"/>
      <c r="B3" s="107"/>
      <c r="C3" s="108"/>
      <c r="E3" s="94"/>
      <c r="F3" s="94"/>
      <c r="G3" s="94"/>
      <c r="H3" s="94"/>
      <c r="I3" s="94"/>
      <c r="J3" s="94"/>
      <c r="K3" s="110" t="s">
        <v>139</v>
      </c>
    </row>
    <row r="4" spans="1:11" s="2" customFormat="1" ht="15">
      <c r="A4" s="61"/>
      <c r="B4" s="107"/>
      <c r="C4" s="108"/>
      <c r="E4" s="94"/>
      <c r="F4" s="94"/>
      <c r="G4" s="94"/>
      <c r="H4" s="94"/>
      <c r="I4" s="94"/>
      <c r="J4" s="94"/>
      <c r="K4" s="110"/>
    </row>
    <row r="5" spans="1:11" s="2" customFormat="1" ht="15">
      <c r="A5" s="61"/>
      <c r="B5" s="107"/>
      <c r="C5" s="108"/>
      <c r="E5" s="94"/>
      <c r="F5" s="94"/>
      <c r="G5" s="94"/>
      <c r="H5" s="94"/>
      <c r="I5" s="94"/>
      <c r="J5" s="94"/>
      <c r="K5" s="110" t="s">
        <v>142</v>
      </c>
    </row>
    <row r="6" spans="1:11" s="2" customFormat="1" ht="15">
      <c r="A6" s="61"/>
      <c r="B6" s="107"/>
      <c r="C6" s="108"/>
      <c r="E6" s="94"/>
      <c r="F6" s="94"/>
      <c r="G6" s="94"/>
      <c r="H6" s="94"/>
      <c r="I6" s="132" t="s">
        <v>141</v>
      </c>
      <c r="J6" s="132"/>
      <c r="K6" s="132"/>
    </row>
    <row r="7" spans="1:11" s="2" customFormat="1" ht="15">
      <c r="A7" s="61"/>
      <c r="B7" s="107"/>
      <c r="C7" s="108"/>
      <c r="E7" s="94"/>
      <c r="F7" s="94"/>
      <c r="G7" s="94"/>
      <c r="H7" s="132" t="s">
        <v>140</v>
      </c>
      <c r="I7" s="132"/>
      <c r="J7" s="132"/>
      <c r="K7" s="132"/>
    </row>
    <row r="8" spans="1:11" s="2" customFormat="1" ht="15">
      <c r="A8" s="61"/>
      <c r="B8" s="107"/>
      <c r="C8" s="108"/>
      <c r="E8" s="94"/>
      <c r="F8" s="94"/>
      <c r="G8" s="94"/>
      <c r="H8" s="94"/>
      <c r="I8" s="94"/>
      <c r="J8" s="94"/>
      <c r="K8" s="110"/>
    </row>
    <row r="9" spans="1:11" s="2" customFormat="1" ht="15.75">
      <c r="A9" s="138" t="s">
        <v>138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s="2" customFormat="1" ht="15.75">
      <c r="A10" s="138" t="s">
        <v>12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s="2" customFormat="1" ht="15.75">
      <c r="A11" s="138" t="s">
        <v>184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s="2" customFormat="1" ht="15">
      <c r="A12" s="61"/>
      <c r="B12" s="3"/>
      <c r="K12" s="95"/>
    </row>
    <row r="13" spans="1:11" s="4" customFormat="1" ht="51" customHeight="1">
      <c r="A13" s="133" t="s">
        <v>3</v>
      </c>
      <c r="B13" s="133" t="s">
        <v>13</v>
      </c>
      <c r="C13" s="135" t="s">
        <v>5</v>
      </c>
      <c r="D13" s="136"/>
      <c r="E13" s="136"/>
      <c r="F13" s="136"/>
      <c r="G13" s="136"/>
      <c r="H13" s="136"/>
      <c r="I13" s="136"/>
      <c r="J13" s="137"/>
      <c r="K13" s="133" t="s">
        <v>15</v>
      </c>
    </row>
    <row r="14" spans="1:11" s="4" customFormat="1" ht="30.75" customHeight="1">
      <c r="A14" s="134"/>
      <c r="B14" s="134"/>
      <c r="C14" s="5" t="s">
        <v>14</v>
      </c>
      <c r="D14" s="6" t="s">
        <v>6</v>
      </c>
      <c r="E14" s="6" t="s">
        <v>7</v>
      </c>
      <c r="F14" s="6" t="s">
        <v>8</v>
      </c>
      <c r="G14" s="6" t="s">
        <v>4</v>
      </c>
      <c r="H14" s="6" t="s">
        <v>9</v>
      </c>
      <c r="I14" s="6" t="s">
        <v>10</v>
      </c>
      <c r="J14" s="6" t="s">
        <v>11</v>
      </c>
      <c r="K14" s="134"/>
    </row>
    <row r="15" spans="1:11" s="30" customFormat="1" ht="30" customHeight="1">
      <c r="A15" s="64">
        <v>1</v>
      </c>
      <c r="B15" s="65" t="s">
        <v>112</v>
      </c>
      <c r="C15" s="66">
        <f>SUM(D15:J15)</f>
        <v>4984990.1</v>
      </c>
      <c r="D15" s="66">
        <f>SUM(D16:D19)</f>
        <v>705726.6</v>
      </c>
      <c r="E15" s="66">
        <f aca="true" t="shared" si="0" ref="E15:J15">SUM(E16:E19)</f>
        <v>704588.9</v>
      </c>
      <c r="F15" s="66">
        <f t="shared" si="0"/>
        <v>745484.6000000001</v>
      </c>
      <c r="G15" s="66">
        <f t="shared" si="0"/>
        <v>749393.5</v>
      </c>
      <c r="H15" s="66">
        <f t="shared" si="0"/>
        <v>694085.5</v>
      </c>
      <c r="I15" s="66">
        <f t="shared" si="0"/>
        <v>694105.5</v>
      </c>
      <c r="J15" s="66">
        <f t="shared" si="0"/>
        <v>691605.5</v>
      </c>
      <c r="K15" s="96"/>
    </row>
    <row r="16" spans="1:11" s="32" customFormat="1" ht="15" customHeight="1">
      <c r="A16" s="56">
        <v>2</v>
      </c>
      <c r="B16" s="7" t="s">
        <v>16</v>
      </c>
      <c r="C16" s="20">
        <f aca="true" t="shared" si="1" ref="C16:D18">SUM(C22+C28)</f>
        <v>2251807.6</v>
      </c>
      <c r="D16" s="71">
        <f>SUM(D22+D28)</f>
        <v>315811.5</v>
      </c>
      <c r="E16" s="71">
        <f aca="true" t="shared" si="2" ref="E16:J16">SUM(E22+E28)</f>
        <v>320157</v>
      </c>
      <c r="F16" s="71">
        <f t="shared" si="2"/>
        <v>352931.10000000003</v>
      </c>
      <c r="G16" s="71">
        <f t="shared" si="2"/>
        <v>357823</v>
      </c>
      <c r="H16" s="71">
        <f t="shared" si="2"/>
        <v>302515</v>
      </c>
      <c r="I16" s="71">
        <f t="shared" si="2"/>
        <v>302535</v>
      </c>
      <c r="J16" s="71">
        <f t="shared" si="2"/>
        <v>300035</v>
      </c>
      <c r="K16" s="97"/>
    </row>
    <row r="17" spans="1:11" s="32" customFormat="1" ht="15" customHeight="1">
      <c r="A17" s="56">
        <v>3</v>
      </c>
      <c r="B17" s="7" t="s">
        <v>17</v>
      </c>
      <c r="C17" s="20">
        <f t="shared" si="1"/>
        <v>13459.800000000001</v>
      </c>
      <c r="D17" s="71">
        <f>SUM(D23+D29)</f>
        <v>13459.800000000001</v>
      </c>
      <c r="E17" s="71">
        <f aca="true" t="shared" si="3" ref="E17:J17">SUM(E23+E29)</f>
        <v>0</v>
      </c>
      <c r="F17" s="71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97"/>
    </row>
    <row r="18" spans="1:11" s="32" customFormat="1" ht="15" customHeight="1">
      <c r="A18" s="56">
        <v>4</v>
      </c>
      <c r="B18" s="7" t="s">
        <v>18</v>
      </c>
      <c r="C18" s="20">
        <f t="shared" si="1"/>
        <v>2498525.3</v>
      </c>
      <c r="D18" s="71">
        <f t="shared" si="1"/>
        <v>341257.9</v>
      </c>
      <c r="E18" s="71">
        <f aca="true" t="shared" si="4" ref="E18:J18">SUM(E24+E30)</f>
        <v>353431.9</v>
      </c>
      <c r="F18" s="71">
        <f t="shared" si="4"/>
        <v>361553.5</v>
      </c>
      <c r="G18" s="20">
        <f t="shared" si="4"/>
        <v>360570.5</v>
      </c>
      <c r="H18" s="20">
        <f t="shared" si="4"/>
        <v>360570.5</v>
      </c>
      <c r="I18" s="20">
        <f t="shared" si="4"/>
        <v>360570.5</v>
      </c>
      <c r="J18" s="20">
        <f t="shared" si="4"/>
        <v>360570.5</v>
      </c>
      <c r="K18" s="97"/>
    </row>
    <row r="19" spans="1:11" s="32" customFormat="1" ht="15" customHeight="1">
      <c r="A19" s="56">
        <v>5</v>
      </c>
      <c r="B19" s="7" t="s">
        <v>19</v>
      </c>
      <c r="C19" s="20">
        <f>SUM(C25+C31)</f>
        <v>221197.4</v>
      </c>
      <c r="D19" s="71">
        <f aca="true" t="shared" si="5" ref="D19:J19">SUM(D25+D31)</f>
        <v>35197.4</v>
      </c>
      <c r="E19" s="71">
        <f t="shared" si="5"/>
        <v>31000</v>
      </c>
      <c r="F19" s="71">
        <f t="shared" si="5"/>
        <v>31000</v>
      </c>
      <c r="G19" s="20">
        <f t="shared" si="5"/>
        <v>31000</v>
      </c>
      <c r="H19" s="20">
        <f t="shared" si="5"/>
        <v>31000</v>
      </c>
      <c r="I19" s="20">
        <f t="shared" si="5"/>
        <v>31000</v>
      </c>
      <c r="J19" s="20">
        <f t="shared" si="5"/>
        <v>31000</v>
      </c>
      <c r="K19" s="97"/>
    </row>
    <row r="20" spans="1:11" s="32" customFormat="1" ht="15" customHeight="1">
      <c r="A20" s="56"/>
      <c r="B20" s="7"/>
      <c r="C20" s="46"/>
      <c r="D20" s="46"/>
      <c r="E20" s="46"/>
      <c r="F20" s="46"/>
      <c r="G20" s="46"/>
      <c r="H20" s="46"/>
      <c r="I20" s="46"/>
      <c r="J20" s="46"/>
      <c r="K20" s="97"/>
    </row>
    <row r="21" spans="1:11" s="34" customFormat="1" ht="30" customHeight="1">
      <c r="A21" s="67">
        <v>6</v>
      </c>
      <c r="B21" s="68" t="s">
        <v>57</v>
      </c>
      <c r="C21" s="69">
        <f>SUM(C22:C25)</f>
        <v>135955.8</v>
      </c>
      <c r="D21" s="69">
        <f aca="true" t="shared" si="6" ref="D21:J21">SUM(D22:D25)</f>
        <v>54205.799999999996</v>
      </c>
      <c r="E21" s="69">
        <f t="shared" si="6"/>
        <v>48000</v>
      </c>
      <c r="F21" s="69">
        <f t="shared" si="6"/>
        <v>15000</v>
      </c>
      <c r="G21" s="69">
        <f t="shared" si="6"/>
        <v>15750</v>
      </c>
      <c r="H21" s="69">
        <f t="shared" si="6"/>
        <v>1500</v>
      </c>
      <c r="I21" s="69">
        <f t="shared" si="6"/>
        <v>0</v>
      </c>
      <c r="J21" s="69">
        <f t="shared" si="6"/>
        <v>1500</v>
      </c>
      <c r="K21" s="96"/>
    </row>
    <row r="22" spans="1:11" s="32" customFormat="1" ht="15" customHeight="1">
      <c r="A22" s="56">
        <v>7</v>
      </c>
      <c r="B22" s="7" t="s">
        <v>16</v>
      </c>
      <c r="C22" s="20">
        <f>SUM(C41+C111+C195+C216+C243+C295)</f>
        <v>64744.5</v>
      </c>
      <c r="D22" s="20">
        <f>SUM(D41+D111+D195+D216+D243+D295)</f>
        <v>6094.5</v>
      </c>
      <c r="E22" s="20">
        <f>SUM(E41+E111+E195+E216+E243+E295)</f>
        <v>24900</v>
      </c>
      <c r="F22" s="20">
        <f>SUM(F41+F111+F195+F216+F243+F295)</f>
        <v>15000</v>
      </c>
      <c r="G22" s="20">
        <f>SUM(G41+G111+G195+G216+G243+G295)</f>
        <v>15750</v>
      </c>
      <c r="H22" s="20">
        <f>SUM(H41+H111+H195+H216+H243+H295)</f>
        <v>1500</v>
      </c>
      <c r="I22" s="20">
        <f>SUM(I41+I111+I195+I216+I243+I295)</f>
        <v>0</v>
      </c>
      <c r="J22" s="20">
        <f>SUM(J41+J111+J195+J216+J243+J295)</f>
        <v>1500</v>
      </c>
      <c r="K22" s="141"/>
    </row>
    <row r="23" spans="1:11" s="32" customFormat="1" ht="15" customHeight="1">
      <c r="A23" s="56">
        <v>8</v>
      </c>
      <c r="B23" s="7" t="s">
        <v>17</v>
      </c>
      <c r="C23" s="20">
        <f>SUM(C42+C244)</f>
        <v>12802.1</v>
      </c>
      <c r="D23" s="20">
        <f>SUM(D42+D244)</f>
        <v>12802.1</v>
      </c>
      <c r="E23" s="20">
        <f>SUM(E42+E244)</f>
        <v>0</v>
      </c>
      <c r="F23" s="20">
        <f>SUM(F42+F244)</f>
        <v>0</v>
      </c>
      <c r="G23" s="20">
        <f>SUM(G42+G244)</f>
        <v>0</v>
      </c>
      <c r="H23" s="20">
        <f>SUM(H42+H244)</f>
        <v>0</v>
      </c>
      <c r="I23" s="20">
        <f>SUM(I42+I244)</f>
        <v>0</v>
      </c>
      <c r="J23" s="20">
        <f>SUM(J42+J244)</f>
        <v>0</v>
      </c>
      <c r="K23" s="97"/>
    </row>
    <row r="24" spans="1:11" s="32" customFormat="1" ht="15" customHeight="1">
      <c r="A24" s="56">
        <v>9</v>
      </c>
      <c r="B24" s="7" t="s">
        <v>18</v>
      </c>
      <c r="C24" s="20">
        <f>SUM(C43+C191+C245)</f>
        <v>58409.2</v>
      </c>
      <c r="D24" s="20">
        <f>SUM(D43+D191+D245)</f>
        <v>35309.2</v>
      </c>
      <c r="E24" s="20">
        <f>SUM(E43+E191+E245)</f>
        <v>23100</v>
      </c>
      <c r="F24" s="20">
        <f>SUM(F43+F191+F245)</f>
        <v>0</v>
      </c>
      <c r="G24" s="20">
        <f>SUM(G43+G191+G245)</f>
        <v>0</v>
      </c>
      <c r="H24" s="20">
        <f>SUM(H43+H191+H245)</f>
        <v>0</v>
      </c>
      <c r="I24" s="20">
        <f>SUM(I43+I191+I245)</f>
        <v>0</v>
      </c>
      <c r="J24" s="20">
        <f>SUM(J43+J191+J245)</f>
        <v>0</v>
      </c>
      <c r="K24" s="141"/>
    </row>
    <row r="25" spans="1:11" s="32" customFormat="1" ht="15" customHeight="1">
      <c r="A25" s="56">
        <v>10</v>
      </c>
      <c r="B25" s="7" t="s">
        <v>19</v>
      </c>
      <c r="C25" s="20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97"/>
    </row>
    <row r="26" spans="1:11" s="32" customFormat="1" ht="15" customHeight="1">
      <c r="A26" s="56"/>
      <c r="B26" s="7"/>
      <c r="C26" s="46"/>
      <c r="D26" s="46"/>
      <c r="E26" s="46"/>
      <c r="F26" s="46"/>
      <c r="G26" s="46"/>
      <c r="H26" s="46"/>
      <c r="I26" s="46"/>
      <c r="J26" s="46"/>
      <c r="K26" s="97"/>
    </row>
    <row r="27" spans="1:11" s="34" customFormat="1" ht="30" customHeight="1">
      <c r="A27" s="67">
        <v>11</v>
      </c>
      <c r="B27" s="68" t="s">
        <v>89</v>
      </c>
      <c r="C27" s="69">
        <f>SUM(C28:C31)</f>
        <v>4849034.300000001</v>
      </c>
      <c r="D27" s="69">
        <f aca="true" t="shared" si="7" ref="D27:J27">SUM(D28:D31)</f>
        <v>651520.8</v>
      </c>
      <c r="E27" s="69">
        <f t="shared" si="7"/>
        <v>656588.9</v>
      </c>
      <c r="F27" s="69">
        <f t="shared" si="7"/>
        <v>730484.6000000001</v>
      </c>
      <c r="G27" s="69">
        <f t="shared" si="7"/>
        <v>733643.5</v>
      </c>
      <c r="H27" s="69">
        <f t="shared" si="7"/>
        <v>692585.5</v>
      </c>
      <c r="I27" s="69">
        <f t="shared" si="7"/>
        <v>694105.5</v>
      </c>
      <c r="J27" s="69">
        <f t="shared" si="7"/>
        <v>690105.5</v>
      </c>
      <c r="K27" s="96"/>
    </row>
    <row r="28" spans="1:11" s="32" customFormat="1" ht="15" customHeight="1">
      <c r="A28" s="56">
        <v>12</v>
      </c>
      <c r="B28" s="7" t="s">
        <v>16</v>
      </c>
      <c r="C28" s="20">
        <f>SUM(C59+C118+C200+C222+C261+C301)</f>
        <v>2187063.1</v>
      </c>
      <c r="D28" s="20">
        <f>SUM(D59+D118+D200+D222+D261+D301)</f>
        <v>309717</v>
      </c>
      <c r="E28" s="20">
        <f>SUM(E59+E118+E200+E222+E261+E301)</f>
        <v>295257</v>
      </c>
      <c r="F28" s="20">
        <f>SUM(F59+F118+F200+F222+F261+F301)</f>
        <v>337931.10000000003</v>
      </c>
      <c r="G28" s="20">
        <f>SUM(G59+G118+G200+G222+G261+G301)</f>
        <v>342073</v>
      </c>
      <c r="H28" s="20">
        <f>SUM(H59+H118+H200+H222+H261+H301)</f>
        <v>301015</v>
      </c>
      <c r="I28" s="20">
        <f>SUM(I59+I118+I200+I222+I261+I301)</f>
        <v>302535</v>
      </c>
      <c r="J28" s="20">
        <f>SUM(J59+J118+J200+J222+J261+J301)</f>
        <v>298535</v>
      </c>
      <c r="K28" s="97"/>
    </row>
    <row r="29" spans="1:11" s="32" customFormat="1" ht="15" customHeight="1">
      <c r="A29" s="56">
        <v>13</v>
      </c>
      <c r="B29" s="7" t="s">
        <v>17</v>
      </c>
      <c r="C29" s="20">
        <f>SUM(C60+C119+C223+C302)</f>
        <v>657.7</v>
      </c>
      <c r="D29" s="20">
        <f>SUM(D60+D119+D223+D302)</f>
        <v>657.7</v>
      </c>
      <c r="E29" s="20">
        <f>SUM(E60+E119+E223+E302)</f>
        <v>0</v>
      </c>
      <c r="F29" s="20">
        <f>SUM(F60+F119+F223+F302)</f>
        <v>0</v>
      </c>
      <c r="G29" s="20">
        <f>SUM(G60+G119+G223+G302)</f>
        <v>0</v>
      </c>
      <c r="H29" s="20">
        <f>SUM(H60+H119+H223+H302)</f>
        <v>0</v>
      </c>
      <c r="I29" s="20">
        <f>SUM(I60+I119+I223+I302)</f>
        <v>0</v>
      </c>
      <c r="J29" s="20">
        <f>SUM(J60+J119+J223+J302)</f>
        <v>0</v>
      </c>
      <c r="K29" s="97"/>
    </row>
    <row r="30" spans="1:11" s="32" customFormat="1" ht="15" customHeight="1">
      <c r="A30" s="56">
        <v>14</v>
      </c>
      <c r="B30" s="7" t="s">
        <v>18</v>
      </c>
      <c r="C30" s="20">
        <f>SUM(C61+C120+C224+C303)</f>
        <v>2440116.0999999996</v>
      </c>
      <c r="D30" s="20">
        <f>SUM(D61+D120+D224+D303)</f>
        <v>305948.7</v>
      </c>
      <c r="E30" s="20">
        <f>SUM(E61+E120+E224+E303)</f>
        <v>330331.9</v>
      </c>
      <c r="F30" s="20">
        <f>SUM(F61+F120+F224+F303)</f>
        <v>361553.5</v>
      </c>
      <c r="G30" s="20">
        <f>SUM(G61+G120+G224+G303)</f>
        <v>360570.5</v>
      </c>
      <c r="H30" s="20">
        <f>SUM(H61+H120+H224+H303)</f>
        <v>360570.5</v>
      </c>
      <c r="I30" s="20">
        <f>SUM(I61+I120+I224+I303)</f>
        <v>360570.5</v>
      </c>
      <c r="J30" s="20">
        <f>SUM(J61+J120+J224+J303)</f>
        <v>360570.5</v>
      </c>
      <c r="K30" s="97"/>
    </row>
    <row r="31" spans="1:11" s="32" customFormat="1" ht="15" customHeight="1">
      <c r="A31" s="56">
        <v>15</v>
      </c>
      <c r="B31" s="7" t="s">
        <v>19</v>
      </c>
      <c r="C31" s="20">
        <f>SUM(C62+C121)</f>
        <v>221197.4</v>
      </c>
      <c r="D31" s="20">
        <f>SUM(D62+D121)</f>
        <v>35197.4</v>
      </c>
      <c r="E31" s="20">
        <f>SUM(E62+E121)</f>
        <v>31000</v>
      </c>
      <c r="F31" s="20">
        <f>SUM(F62+F121)</f>
        <v>31000</v>
      </c>
      <c r="G31" s="20">
        <f>SUM(G62+G121)</f>
        <v>31000</v>
      </c>
      <c r="H31" s="20">
        <f>SUM(H62+H121)</f>
        <v>31000</v>
      </c>
      <c r="I31" s="20">
        <f>SUM(I62+I121)</f>
        <v>31000</v>
      </c>
      <c r="J31" s="20">
        <f>SUM(J62+J121)</f>
        <v>31000</v>
      </c>
      <c r="K31" s="141"/>
    </row>
    <row r="32" spans="1:11" s="32" customFormat="1" ht="15" customHeight="1">
      <c r="A32" s="56"/>
      <c r="B32" s="31"/>
      <c r="C32" s="33"/>
      <c r="D32" s="33"/>
      <c r="E32" s="33"/>
      <c r="F32" s="33"/>
      <c r="G32" s="33"/>
      <c r="H32" s="33"/>
      <c r="I32" s="33"/>
      <c r="J32" s="33"/>
      <c r="K32" s="97"/>
    </row>
    <row r="33" spans="1:11" s="9" customFormat="1" ht="15" customHeight="1">
      <c r="A33" s="122" t="s">
        <v>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5"/>
    </row>
    <row r="34" spans="1:11" s="49" customFormat="1" ht="33" customHeight="1">
      <c r="A34" s="60">
        <v>16</v>
      </c>
      <c r="B34" s="53" t="s">
        <v>23</v>
      </c>
      <c r="C34" s="23">
        <f>SUM(C35:C38)</f>
        <v>1845483.7</v>
      </c>
      <c r="D34" s="21">
        <f>SUM(D35:D38)</f>
        <v>282155.2</v>
      </c>
      <c r="E34" s="21">
        <f aca="true" t="shared" si="8" ref="E34:J34">SUM(E35:E38)</f>
        <v>284437</v>
      </c>
      <c r="F34" s="21">
        <f t="shared" si="8"/>
        <v>275700.5</v>
      </c>
      <c r="G34" s="21">
        <f t="shared" si="8"/>
        <v>277561</v>
      </c>
      <c r="H34" s="21">
        <f t="shared" si="8"/>
        <v>240210</v>
      </c>
      <c r="I34" s="21">
        <f t="shared" si="8"/>
        <v>242210</v>
      </c>
      <c r="J34" s="21">
        <f t="shared" si="8"/>
        <v>243210</v>
      </c>
      <c r="K34" s="98"/>
    </row>
    <row r="35" spans="1:11" s="10" customFormat="1" ht="15" customHeight="1">
      <c r="A35" s="59">
        <v>17</v>
      </c>
      <c r="B35" s="12" t="s">
        <v>16</v>
      </c>
      <c r="C35" s="22">
        <f>SUM(D35:J35)</f>
        <v>850598.4</v>
      </c>
      <c r="D35" s="20">
        <f>SUM(D41+D59)</f>
        <v>108559.90000000001</v>
      </c>
      <c r="E35" s="20">
        <f aca="true" t="shared" si="9" ref="E35:J35">SUM(E41+E59)</f>
        <v>135397</v>
      </c>
      <c r="F35" s="20">
        <f t="shared" si="9"/>
        <v>141250.5</v>
      </c>
      <c r="G35" s="20">
        <f t="shared" si="9"/>
        <v>143111</v>
      </c>
      <c r="H35" s="20">
        <f t="shared" si="9"/>
        <v>105760</v>
      </c>
      <c r="I35" s="20">
        <f t="shared" si="9"/>
        <v>107760</v>
      </c>
      <c r="J35" s="20">
        <f t="shared" si="9"/>
        <v>108760</v>
      </c>
      <c r="K35" s="99"/>
    </row>
    <row r="36" spans="1:11" s="10" customFormat="1" ht="15" customHeight="1">
      <c r="A36" s="59">
        <v>18</v>
      </c>
      <c r="B36" s="12" t="s">
        <v>17</v>
      </c>
      <c r="C36" s="22">
        <f>SUM(D36:J36)</f>
        <v>12802.1</v>
      </c>
      <c r="D36" s="71">
        <f>SUM(D42)</f>
        <v>12802.1</v>
      </c>
      <c r="E36" s="20">
        <f aca="true" t="shared" si="10" ref="E36:J36">SUM(E42)</f>
        <v>0</v>
      </c>
      <c r="F36" s="20">
        <f t="shared" si="10"/>
        <v>0</v>
      </c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0</v>
      </c>
      <c r="K36" s="99"/>
    </row>
    <row r="37" spans="1:11" s="10" customFormat="1" ht="15" customHeight="1">
      <c r="A37" s="59">
        <v>19</v>
      </c>
      <c r="B37" s="12" t="s">
        <v>18</v>
      </c>
      <c r="C37" s="22">
        <f>SUM(D37:J37)</f>
        <v>765083.2</v>
      </c>
      <c r="D37" s="20">
        <f>SUM(D43+D61)</f>
        <v>129793.2</v>
      </c>
      <c r="E37" s="20">
        <f aca="true" t="shared" si="11" ref="E37:J37">SUM(E43+E61)</f>
        <v>118040</v>
      </c>
      <c r="F37" s="20">
        <f t="shared" si="11"/>
        <v>103450</v>
      </c>
      <c r="G37" s="20">
        <f t="shared" si="11"/>
        <v>103450</v>
      </c>
      <c r="H37" s="20">
        <f t="shared" si="11"/>
        <v>103450</v>
      </c>
      <c r="I37" s="20">
        <f t="shared" si="11"/>
        <v>103450</v>
      </c>
      <c r="J37" s="20">
        <f t="shared" si="11"/>
        <v>103450</v>
      </c>
      <c r="K37" s="99"/>
    </row>
    <row r="38" spans="1:11" s="10" customFormat="1" ht="15" customHeight="1">
      <c r="A38" s="59">
        <v>20</v>
      </c>
      <c r="B38" s="12" t="s">
        <v>19</v>
      </c>
      <c r="C38" s="22">
        <f>SUM(D38:J38)</f>
        <v>217000</v>
      </c>
      <c r="D38" s="20">
        <f>SUM(D62)</f>
        <v>31000</v>
      </c>
      <c r="E38" s="20">
        <f aca="true" t="shared" si="12" ref="E38:J38">SUM(E62)</f>
        <v>31000</v>
      </c>
      <c r="F38" s="20">
        <f t="shared" si="12"/>
        <v>31000</v>
      </c>
      <c r="G38" s="20">
        <f t="shared" si="12"/>
        <v>31000</v>
      </c>
      <c r="H38" s="20">
        <f t="shared" si="12"/>
        <v>31000</v>
      </c>
      <c r="I38" s="20">
        <f t="shared" si="12"/>
        <v>31000</v>
      </c>
      <c r="J38" s="20">
        <f t="shared" si="12"/>
        <v>31000</v>
      </c>
      <c r="K38" s="99"/>
    </row>
    <row r="39" spans="1:11" s="10" customFormat="1" ht="15" customHeight="1">
      <c r="A39" s="118" t="s">
        <v>20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1"/>
    </row>
    <row r="40" spans="1:11" s="49" customFormat="1" ht="31.5" customHeight="1">
      <c r="A40" s="60">
        <v>21</v>
      </c>
      <c r="B40" s="53" t="s">
        <v>164</v>
      </c>
      <c r="C40" s="23">
        <f>SUM(D40:J40)</f>
        <v>82099.1</v>
      </c>
      <c r="D40" s="21">
        <f>SUM(D41:D44)</f>
        <v>49099.1</v>
      </c>
      <c r="E40" s="21">
        <f aca="true" t="shared" si="13" ref="E40:J40">SUM(E41:E44)</f>
        <v>33000</v>
      </c>
      <c r="F40" s="21">
        <f t="shared" si="13"/>
        <v>0</v>
      </c>
      <c r="G40" s="21">
        <f t="shared" si="13"/>
        <v>0</v>
      </c>
      <c r="H40" s="21">
        <f t="shared" si="13"/>
        <v>0</v>
      </c>
      <c r="I40" s="21">
        <f t="shared" si="13"/>
        <v>0</v>
      </c>
      <c r="J40" s="21">
        <f t="shared" si="13"/>
        <v>0</v>
      </c>
      <c r="K40" s="100"/>
    </row>
    <row r="41" spans="1:11" s="10" customFormat="1" ht="15" customHeight="1">
      <c r="A41" s="59">
        <v>22</v>
      </c>
      <c r="B41" s="12" t="s">
        <v>16</v>
      </c>
      <c r="C41" s="22">
        <f>SUM(D41:J41)</f>
        <v>11637.8</v>
      </c>
      <c r="D41" s="20">
        <f>SUM(D47+D53)</f>
        <v>1737.8</v>
      </c>
      <c r="E41" s="20">
        <f aca="true" t="shared" si="14" ref="D41:J41">SUM(E47+E53)</f>
        <v>9900</v>
      </c>
      <c r="F41" s="20">
        <f t="shared" si="14"/>
        <v>0</v>
      </c>
      <c r="G41" s="20">
        <f t="shared" si="14"/>
        <v>0</v>
      </c>
      <c r="H41" s="20">
        <f t="shared" si="14"/>
        <v>0</v>
      </c>
      <c r="I41" s="20">
        <f t="shared" si="14"/>
        <v>0</v>
      </c>
      <c r="J41" s="20">
        <f t="shared" si="14"/>
        <v>0</v>
      </c>
      <c r="K41" s="99"/>
    </row>
    <row r="42" spans="1:11" s="10" customFormat="1" ht="15" customHeight="1">
      <c r="A42" s="59">
        <v>23</v>
      </c>
      <c r="B42" s="12" t="s">
        <v>17</v>
      </c>
      <c r="C42" s="22">
        <f>SUM(D42:J42)</f>
        <v>12802.1</v>
      </c>
      <c r="D42" s="71">
        <f>SUM(D48)</f>
        <v>12802.1</v>
      </c>
      <c r="E42" s="20">
        <f aca="true" t="shared" si="15" ref="E42:J42">SUM(E48)</f>
        <v>0</v>
      </c>
      <c r="F42" s="20">
        <f t="shared" si="15"/>
        <v>0</v>
      </c>
      <c r="G42" s="20">
        <f t="shared" si="15"/>
        <v>0</v>
      </c>
      <c r="H42" s="20">
        <f t="shared" si="15"/>
        <v>0</v>
      </c>
      <c r="I42" s="20">
        <f t="shared" si="15"/>
        <v>0</v>
      </c>
      <c r="J42" s="20">
        <f t="shared" si="15"/>
        <v>0</v>
      </c>
      <c r="K42" s="99"/>
    </row>
    <row r="43" spans="1:11" s="10" customFormat="1" ht="15" customHeight="1">
      <c r="A43" s="59">
        <v>24</v>
      </c>
      <c r="B43" s="12" t="s">
        <v>18</v>
      </c>
      <c r="C43" s="22">
        <f>SUM(D43:J43)</f>
        <v>57659.2</v>
      </c>
      <c r="D43" s="20">
        <f>SUM(D49+D55)</f>
        <v>34559.2</v>
      </c>
      <c r="E43" s="20">
        <f aca="true" t="shared" si="16" ref="E43:J43">SUM(E49+E55)</f>
        <v>23100</v>
      </c>
      <c r="F43" s="20">
        <f t="shared" si="16"/>
        <v>0</v>
      </c>
      <c r="G43" s="20">
        <f t="shared" si="16"/>
        <v>0</v>
      </c>
      <c r="H43" s="20">
        <f t="shared" si="16"/>
        <v>0</v>
      </c>
      <c r="I43" s="20">
        <f t="shared" si="16"/>
        <v>0</v>
      </c>
      <c r="J43" s="20">
        <f t="shared" si="16"/>
        <v>0</v>
      </c>
      <c r="K43" s="99"/>
    </row>
    <row r="44" spans="1:11" s="10" customFormat="1" ht="15" customHeight="1">
      <c r="A44" s="59">
        <v>25</v>
      </c>
      <c r="B44" s="12" t="s">
        <v>19</v>
      </c>
      <c r="C44" s="22">
        <f>SUM(D44:J44)</f>
        <v>0</v>
      </c>
      <c r="D44" s="20"/>
      <c r="E44" s="20"/>
      <c r="F44" s="20"/>
      <c r="G44" s="20"/>
      <c r="H44" s="20"/>
      <c r="I44" s="20"/>
      <c r="J44" s="20"/>
      <c r="K44" s="99"/>
    </row>
    <row r="45" spans="1:11" s="10" customFormat="1" ht="15" customHeight="1">
      <c r="A45" s="126" t="s">
        <v>21</v>
      </c>
      <c r="B45" s="127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1:11" s="49" customFormat="1" ht="63.75" customHeight="1">
      <c r="A46" s="60">
        <v>26</v>
      </c>
      <c r="B46" s="53" t="s">
        <v>163</v>
      </c>
      <c r="C46" s="23">
        <f>SUM(C47:C50)</f>
        <v>49099.1</v>
      </c>
      <c r="D46" s="21">
        <f>SUM(D47:D50)</f>
        <v>49099.1</v>
      </c>
      <c r="E46" s="21">
        <f aca="true" t="shared" si="17" ref="E46:J46">SUM(E47:E50)</f>
        <v>0</v>
      </c>
      <c r="F46" s="21">
        <f t="shared" si="17"/>
        <v>0</v>
      </c>
      <c r="G46" s="21">
        <f t="shared" si="17"/>
        <v>0</v>
      </c>
      <c r="H46" s="21">
        <f t="shared" si="17"/>
        <v>0</v>
      </c>
      <c r="I46" s="21">
        <f t="shared" si="17"/>
        <v>0</v>
      </c>
      <c r="J46" s="21">
        <f t="shared" si="17"/>
        <v>0</v>
      </c>
      <c r="K46" s="99" t="s">
        <v>81</v>
      </c>
    </row>
    <row r="47" spans="1:11" s="10" customFormat="1" ht="15" customHeight="1">
      <c r="A47" s="59">
        <v>27</v>
      </c>
      <c r="B47" s="12" t="s">
        <v>16</v>
      </c>
      <c r="C47" s="22">
        <f>SUM(D47:J47)</f>
        <v>1737.8</v>
      </c>
      <c r="D47" s="71">
        <v>1737.8</v>
      </c>
      <c r="E47" s="20"/>
      <c r="F47" s="20"/>
      <c r="G47" s="20"/>
      <c r="H47" s="20"/>
      <c r="I47" s="20"/>
      <c r="J47" s="20"/>
      <c r="K47" s="99"/>
    </row>
    <row r="48" spans="1:11" s="10" customFormat="1" ht="15" customHeight="1">
      <c r="A48" s="59">
        <v>28</v>
      </c>
      <c r="B48" s="12" t="s">
        <v>17</v>
      </c>
      <c r="C48" s="22">
        <f>SUM(D48:J48)</f>
        <v>12802.1</v>
      </c>
      <c r="D48" s="71">
        <f>12802.1</f>
        <v>12802.1</v>
      </c>
      <c r="E48" s="20"/>
      <c r="F48" s="20"/>
      <c r="G48" s="20"/>
      <c r="H48" s="20"/>
      <c r="I48" s="20"/>
      <c r="J48" s="20"/>
      <c r="K48" s="99"/>
    </row>
    <row r="49" spans="1:11" s="10" customFormat="1" ht="15" customHeight="1">
      <c r="A49" s="59">
        <v>29</v>
      </c>
      <c r="B49" s="12" t="s">
        <v>18</v>
      </c>
      <c r="C49" s="22">
        <f>SUM(D49:J49)</f>
        <v>34559.2</v>
      </c>
      <c r="D49" s="71">
        <f>19406+18000+8675-11521.8</f>
        <v>34559.2</v>
      </c>
      <c r="E49" s="20"/>
      <c r="F49" s="20"/>
      <c r="G49" s="20"/>
      <c r="H49" s="20"/>
      <c r="I49" s="20"/>
      <c r="J49" s="20"/>
      <c r="K49" s="99"/>
    </row>
    <row r="50" spans="1:11" s="10" customFormat="1" ht="15" customHeight="1">
      <c r="A50" s="59">
        <v>30</v>
      </c>
      <c r="B50" s="12" t="s">
        <v>19</v>
      </c>
      <c r="C50" s="22">
        <f>SUM(D50:J50)</f>
        <v>0</v>
      </c>
      <c r="D50" s="20"/>
      <c r="E50" s="20"/>
      <c r="F50" s="20"/>
      <c r="G50" s="20"/>
      <c r="H50" s="20"/>
      <c r="I50" s="20"/>
      <c r="J50" s="20"/>
      <c r="K50" s="99"/>
    </row>
    <row r="51" spans="1:11" s="10" customFormat="1" ht="15" customHeight="1">
      <c r="A51" s="126" t="s">
        <v>33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1"/>
    </row>
    <row r="52" spans="1:11" s="51" customFormat="1" ht="63">
      <c r="A52" s="62">
        <v>31</v>
      </c>
      <c r="B52" s="63" t="s">
        <v>165</v>
      </c>
      <c r="C52" s="50">
        <f>SUM(C53:C56)</f>
        <v>33000</v>
      </c>
      <c r="D52" s="45">
        <f aca="true" t="shared" si="18" ref="D52:J52">SUM(D54:D56)</f>
        <v>0</v>
      </c>
      <c r="E52" s="45">
        <f>SUM(E53:E56)</f>
        <v>33000</v>
      </c>
      <c r="F52" s="45">
        <f>SUM(F53:F56)</f>
        <v>0</v>
      </c>
      <c r="G52" s="45">
        <f t="shared" si="18"/>
        <v>0</v>
      </c>
      <c r="H52" s="45">
        <f t="shared" si="18"/>
        <v>0</v>
      </c>
      <c r="I52" s="45">
        <f t="shared" si="18"/>
        <v>0</v>
      </c>
      <c r="J52" s="45">
        <f t="shared" si="18"/>
        <v>0</v>
      </c>
      <c r="K52" s="102"/>
    </row>
    <row r="53" spans="1:11" s="19" customFormat="1" ht="15" customHeight="1">
      <c r="A53" s="89">
        <v>32</v>
      </c>
      <c r="B53" s="12" t="s">
        <v>16</v>
      </c>
      <c r="C53" s="36">
        <f>SUM(D53:J53)</f>
        <v>9900</v>
      </c>
      <c r="D53" s="37"/>
      <c r="E53" s="37">
        <v>9900</v>
      </c>
      <c r="F53" s="37"/>
      <c r="G53" s="37"/>
      <c r="H53" s="37"/>
      <c r="I53" s="37"/>
      <c r="J53" s="37"/>
      <c r="K53" s="103"/>
    </row>
    <row r="54" spans="1:11" s="41" customFormat="1" ht="15" customHeight="1">
      <c r="A54" s="90">
        <v>33</v>
      </c>
      <c r="B54" s="12" t="s">
        <v>17</v>
      </c>
      <c r="C54" s="36">
        <f>SUM(D54:J54)</f>
        <v>0</v>
      </c>
      <c r="D54" s="44"/>
      <c r="E54" s="40"/>
      <c r="F54" s="40"/>
      <c r="G54" s="40"/>
      <c r="H54" s="40"/>
      <c r="I54" s="40"/>
      <c r="J54" s="40"/>
      <c r="K54" s="104"/>
    </row>
    <row r="55" spans="1:11" s="19" customFormat="1" ht="15" customHeight="1">
      <c r="A55" s="89">
        <v>34</v>
      </c>
      <c r="B55" s="12" t="s">
        <v>18</v>
      </c>
      <c r="C55" s="36">
        <f>SUM(D55:J55)</f>
        <v>23100</v>
      </c>
      <c r="D55" s="37"/>
      <c r="E55" s="37">
        <v>23100</v>
      </c>
      <c r="F55" s="37"/>
      <c r="G55" s="37"/>
      <c r="H55" s="37"/>
      <c r="I55" s="37"/>
      <c r="J55" s="37"/>
      <c r="K55" s="103"/>
    </row>
    <row r="56" spans="1:11" s="19" customFormat="1" ht="15" customHeight="1">
      <c r="A56" s="89">
        <v>35</v>
      </c>
      <c r="B56" s="12" t="s">
        <v>19</v>
      </c>
      <c r="C56" s="36">
        <f>SUM(D56:J56)</f>
        <v>0</v>
      </c>
      <c r="D56" s="37"/>
      <c r="E56" s="37"/>
      <c r="F56" s="37"/>
      <c r="G56" s="37"/>
      <c r="H56" s="37"/>
      <c r="I56" s="37"/>
      <c r="J56" s="37"/>
      <c r="K56" s="103"/>
    </row>
    <row r="57" spans="1:11" s="10" customFormat="1" ht="15" customHeight="1">
      <c r="A57" s="118" t="s">
        <v>24</v>
      </c>
      <c r="B57" s="119"/>
      <c r="C57" s="120"/>
      <c r="D57" s="120"/>
      <c r="E57" s="120"/>
      <c r="F57" s="120"/>
      <c r="G57" s="120"/>
      <c r="H57" s="120"/>
      <c r="I57" s="120"/>
      <c r="J57" s="120"/>
      <c r="K57" s="121"/>
    </row>
    <row r="58" spans="1:11" s="49" customFormat="1" ht="21.75" customHeight="1">
      <c r="A58" s="60">
        <v>36</v>
      </c>
      <c r="B58" s="53" t="s">
        <v>25</v>
      </c>
      <c r="C58" s="23">
        <f>SUM(C59:C62)</f>
        <v>1763384.6</v>
      </c>
      <c r="D58" s="23">
        <f aca="true" t="shared" si="19" ref="D58:J58">SUM(D59:D62)</f>
        <v>233056.1</v>
      </c>
      <c r="E58" s="23">
        <f t="shared" si="19"/>
        <v>251437</v>
      </c>
      <c r="F58" s="23">
        <f t="shared" si="19"/>
        <v>275700.5</v>
      </c>
      <c r="G58" s="23">
        <f t="shared" si="19"/>
        <v>277561</v>
      </c>
      <c r="H58" s="23">
        <f t="shared" si="19"/>
        <v>240210</v>
      </c>
      <c r="I58" s="23">
        <f t="shared" si="19"/>
        <v>242210</v>
      </c>
      <c r="J58" s="23">
        <f t="shared" si="19"/>
        <v>243210</v>
      </c>
      <c r="K58" s="98"/>
    </row>
    <row r="59" spans="1:11" s="10" customFormat="1" ht="15" customHeight="1">
      <c r="A59" s="59">
        <v>37</v>
      </c>
      <c r="B59" s="12" t="s">
        <v>16</v>
      </c>
      <c r="C59" s="28">
        <f>SUM(D59:J59)</f>
        <v>838960.6</v>
      </c>
      <c r="D59" s="44">
        <f>SUM(D64+D73+D97+D101)</f>
        <v>106822.1</v>
      </c>
      <c r="E59" s="44">
        <f>SUM(E64+E73+E97+E101)</f>
        <v>125497</v>
      </c>
      <c r="F59" s="44">
        <f>SUM(F64+F73+F97+F101)</f>
        <v>141250.5</v>
      </c>
      <c r="G59" s="44">
        <f>SUM(G64+G73+G97+G101)</f>
        <v>143111</v>
      </c>
      <c r="H59" s="44">
        <f>SUM(H64+H73+H97+H101)</f>
        <v>105760</v>
      </c>
      <c r="I59" s="44">
        <f>SUM(I64+I73+I97+I101)</f>
        <v>107760</v>
      </c>
      <c r="J59" s="44">
        <f>SUM(J64+J73+J97+J101)</f>
        <v>108760</v>
      </c>
      <c r="K59" s="99"/>
    </row>
    <row r="60" spans="1:11" s="10" customFormat="1" ht="15" customHeight="1">
      <c r="A60" s="59">
        <v>38</v>
      </c>
      <c r="B60" s="12" t="s">
        <v>17</v>
      </c>
      <c r="C60" s="28">
        <f>SUM(D60:J60)</f>
        <v>0</v>
      </c>
      <c r="D60" s="44"/>
      <c r="E60" s="29"/>
      <c r="F60" s="29"/>
      <c r="G60" s="29"/>
      <c r="H60" s="29"/>
      <c r="I60" s="29"/>
      <c r="J60" s="29"/>
      <c r="K60" s="99"/>
    </row>
    <row r="61" spans="1:11" s="10" customFormat="1" ht="15" customHeight="1">
      <c r="A61" s="59">
        <v>39</v>
      </c>
      <c r="B61" s="12" t="s">
        <v>18</v>
      </c>
      <c r="C61" s="28">
        <f>SUM(C94+C98)</f>
        <v>707424</v>
      </c>
      <c r="D61" s="28">
        <f aca="true" t="shared" si="20" ref="D61:J61">SUM(D94+D98)</f>
        <v>95234</v>
      </c>
      <c r="E61" s="28">
        <f t="shared" si="20"/>
        <v>94940</v>
      </c>
      <c r="F61" s="28">
        <f t="shared" si="20"/>
        <v>103450</v>
      </c>
      <c r="G61" s="28">
        <f t="shared" si="20"/>
        <v>103450</v>
      </c>
      <c r="H61" s="28">
        <f t="shared" si="20"/>
        <v>103450</v>
      </c>
      <c r="I61" s="28">
        <f t="shared" si="20"/>
        <v>103450</v>
      </c>
      <c r="J61" s="28">
        <f t="shared" si="20"/>
        <v>103450</v>
      </c>
      <c r="K61" s="105"/>
    </row>
    <row r="62" spans="1:11" s="10" customFormat="1" ht="15" customHeight="1">
      <c r="A62" s="59">
        <v>40</v>
      </c>
      <c r="B62" s="15" t="s">
        <v>19</v>
      </c>
      <c r="C62" s="28">
        <f>SUM(D62:J62)</f>
        <v>217000</v>
      </c>
      <c r="D62" s="44">
        <f>SUM(D99)</f>
        <v>31000</v>
      </c>
      <c r="E62" s="29">
        <f aca="true" t="shared" si="21" ref="E62:J62">SUM(E99)</f>
        <v>31000</v>
      </c>
      <c r="F62" s="29">
        <f t="shared" si="21"/>
        <v>31000</v>
      </c>
      <c r="G62" s="29">
        <f t="shared" si="21"/>
        <v>31000</v>
      </c>
      <c r="H62" s="29">
        <f t="shared" si="21"/>
        <v>31000</v>
      </c>
      <c r="I62" s="29">
        <f t="shared" si="21"/>
        <v>31000</v>
      </c>
      <c r="J62" s="29">
        <f t="shared" si="21"/>
        <v>31000</v>
      </c>
      <c r="K62" s="99"/>
    </row>
    <row r="63" spans="1:11" s="51" customFormat="1" ht="50.25" customHeight="1">
      <c r="A63" s="62">
        <v>41</v>
      </c>
      <c r="B63" s="63" t="s">
        <v>31</v>
      </c>
      <c r="C63" s="50">
        <f>SUM(C64)</f>
        <v>10000</v>
      </c>
      <c r="D63" s="50">
        <f>SUM(D66:D71)</f>
        <v>0</v>
      </c>
      <c r="E63" s="50">
        <f>SUM(E66:E71)</f>
        <v>250</v>
      </c>
      <c r="F63" s="50">
        <f>SUM(F66:F71)</f>
        <v>0</v>
      </c>
      <c r="G63" s="50">
        <f>SUM(G66:G71)</f>
        <v>0</v>
      </c>
      <c r="H63" s="50">
        <f>SUM(H66:H71)</f>
        <v>2000</v>
      </c>
      <c r="I63" s="50">
        <f>SUM(I66:I71)</f>
        <v>4000</v>
      </c>
      <c r="J63" s="50">
        <f>SUM(J66:J71)</f>
        <v>4000</v>
      </c>
      <c r="K63" s="103" t="s">
        <v>35</v>
      </c>
    </row>
    <row r="64" spans="1:11" s="19" customFormat="1" ht="15" customHeight="1">
      <c r="A64" s="89">
        <v>42</v>
      </c>
      <c r="B64" s="35" t="s">
        <v>16</v>
      </c>
      <c r="C64" s="36">
        <f>SUM(C66:C71)</f>
        <v>10000</v>
      </c>
      <c r="D64" s="37">
        <f>SUM(D66:D70)</f>
        <v>0</v>
      </c>
      <c r="E64" s="37">
        <f>SUM(E66:E71)</f>
        <v>250</v>
      </c>
      <c r="F64" s="37">
        <f>SUM(F66:F71)</f>
        <v>0</v>
      </c>
      <c r="G64" s="37">
        <f>SUM(G66:G71)</f>
        <v>0</v>
      </c>
      <c r="H64" s="37">
        <f>SUM(H66:H71)</f>
        <v>2000</v>
      </c>
      <c r="I64" s="37">
        <f>SUM(I66:I71)</f>
        <v>4000</v>
      </c>
      <c r="J64" s="37">
        <f>SUM(J66:J71)</f>
        <v>4000</v>
      </c>
      <c r="K64" s="103"/>
    </row>
    <row r="65" spans="1:11" s="41" customFormat="1" ht="15" customHeight="1">
      <c r="A65" s="89"/>
      <c r="B65" s="38" t="s">
        <v>28</v>
      </c>
      <c r="C65" s="39"/>
      <c r="D65" s="40"/>
      <c r="E65" s="40"/>
      <c r="F65" s="40"/>
      <c r="G65" s="40"/>
      <c r="H65" s="40"/>
      <c r="I65" s="40"/>
      <c r="J65" s="40"/>
      <c r="K65" s="104"/>
    </row>
    <row r="66" spans="1:11" s="19" customFormat="1" ht="15" customHeight="1">
      <c r="A66" s="89">
        <v>43</v>
      </c>
      <c r="B66" s="42" t="s">
        <v>58</v>
      </c>
      <c r="C66" s="36">
        <f>SUM(D66:J66)</f>
        <v>2000</v>
      </c>
      <c r="D66" s="37"/>
      <c r="E66" s="37"/>
      <c r="F66" s="37"/>
      <c r="G66" s="37"/>
      <c r="H66" s="37">
        <v>2000</v>
      </c>
      <c r="I66" s="37"/>
      <c r="J66" s="37"/>
      <c r="K66" s="103"/>
    </row>
    <row r="67" spans="1:11" s="19" customFormat="1" ht="15" customHeight="1">
      <c r="A67" s="89">
        <v>44</v>
      </c>
      <c r="B67" s="42" t="s">
        <v>59</v>
      </c>
      <c r="C67" s="36">
        <f>SUM(D67:J67)</f>
        <v>2000</v>
      </c>
      <c r="D67" s="37"/>
      <c r="E67" s="37"/>
      <c r="F67" s="37"/>
      <c r="G67" s="37"/>
      <c r="H67" s="37"/>
      <c r="I67" s="37">
        <v>2000</v>
      </c>
      <c r="J67" s="37"/>
      <c r="K67" s="103"/>
    </row>
    <row r="68" spans="1:11" s="19" customFormat="1" ht="15" customHeight="1">
      <c r="A68" s="89">
        <v>45</v>
      </c>
      <c r="B68" s="42" t="s">
        <v>60</v>
      </c>
      <c r="C68" s="36">
        <f>SUM(D68:J68)</f>
        <v>2000</v>
      </c>
      <c r="D68" s="37"/>
      <c r="E68" s="37"/>
      <c r="F68" s="37"/>
      <c r="G68" s="37"/>
      <c r="H68" s="37"/>
      <c r="I68" s="37"/>
      <c r="J68" s="37">
        <v>2000</v>
      </c>
      <c r="K68" s="103"/>
    </row>
    <row r="69" spans="1:11" s="19" customFormat="1" ht="15" customHeight="1">
      <c r="A69" s="89">
        <v>46</v>
      </c>
      <c r="B69" s="42" t="s">
        <v>61</v>
      </c>
      <c r="C69" s="36">
        <f>SUM(D69:J69)</f>
        <v>2000</v>
      </c>
      <c r="D69" s="37"/>
      <c r="E69" s="37"/>
      <c r="F69" s="37"/>
      <c r="G69" s="37"/>
      <c r="H69" s="37"/>
      <c r="I69" s="37">
        <v>2000</v>
      </c>
      <c r="J69" s="37"/>
      <c r="K69" s="103"/>
    </row>
    <row r="70" spans="1:11" s="19" customFormat="1" ht="15" customHeight="1">
      <c r="A70" s="89">
        <v>47</v>
      </c>
      <c r="B70" s="42" t="s">
        <v>62</v>
      </c>
      <c r="C70" s="36">
        <f>SUM(D70:J70)</f>
        <v>2000</v>
      </c>
      <c r="D70" s="37"/>
      <c r="E70" s="37"/>
      <c r="F70" s="37"/>
      <c r="G70" s="37"/>
      <c r="H70" s="37"/>
      <c r="I70" s="37"/>
      <c r="J70" s="37">
        <v>2000</v>
      </c>
      <c r="K70" s="103"/>
    </row>
    <row r="71" spans="1:11" s="10" customFormat="1" ht="15" customHeight="1">
      <c r="A71" s="56">
        <v>48</v>
      </c>
      <c r="B71" s="139" t="s">
        <v>166</v>
      </c>
      <c r="C71" s="20"/>
      <c r="D71" s="20"/>
      <c r="E71" s="20">
        <v>250</v>
      </c>
      <c r="F71" s="20"/>
      <c r="G71" s="20"/>
      <c r="H71" s="20"/>
      <c r="I71" s="20"/>
      <c r="J71" s="20"/>
      <c r="K71" s="99"/>
    </row>
    <row r="72" spans="1:11" s="49" customFormat="1" ht="96" customHeight="1">
      <c r="A72" s="60">
        <v>49</v>
      </c>
      <c r="B72" s="53" t="s">
        <v>85</v>
      </c>
      <c r="C72" s="23">
        <f>SUM(C75:C91)</f>
        <v>17960</v>
      </c>
      <c r="D72" s="23">
        <f>SUM(D75:D91)</f>
        <v>144</v>
      </c>
      <c r="E72" s="23">
        <f>SUM(E75:E91)</f>
        <v>2516</v>
      </c>
      <c r="F72" s="23">
        <f>SUM(F75:F91)</f>
        <v>4300</v>
      </c>
      <c r="G72" s="23">
        <f aca="true" t="shared" si="22" ref="E72:J72">SUM(G75:G91)</f>
        <v>4000</v>
      </c>
      <c r="H72" s="23">
        <f t="shared" si="22"/>
        <v>2000</v>
      </c>
      <c r="I72" s="23">
        <f t="shared" si="22"/>
        <v>2000</v>
      </c>
      <c r="J72" s="23">
        <f t="shared" si="22"/>
        <v>3000</v>
      </c>
      <c r="K72" s="99" t="s">
        <v>36</v>
      </c>
    </row>
    <row r="73" spans="1:11" s="10" customFormat="1" ht="15" customHeight="1">
      <c r="A73" s="59">
        <v>50</v>
      </c>
      <c r="B73" s="12" t="s">
        <v>16</v>
      </c>
      <c r="C73" s="22">
        <f>SUM(C75:C91)</f>
        <v>17960</v>
      </c>
      <c r="D73" s="22">
        <f aca="true" t="shared" si="23" ref="D73:J73">SUM(D75:D91)</f>
        <v>144</v>
      </c>
      <c r="E73" s="22">
        <f t="shared" si="23"/>
        <v>2516</v>
      </c>
      <c r="F73" s="22">
        <f t="shared" si="23"/>
        <v>4300</v>
      </c>
      <c r="G73" s="22">
        <f t="shared" si="23"/>
        <v>4000</v>
      </c>
      <c r="H73" s="22">
        <f t="shared" si="23"/>
        <v>2000</v>
      </c>
      <c r="I73" s="22">
        <f t="shared" si="23"/>
        <v>2000</v>
      </c>
      <c r="J73" s="22">
        <f t="shared" si="23"/>
        <v>3000</v>
      </c>
      <c r="K73" s="105"/>
    </row>
    <row r="74" spans="1:11" s="17" customFormat="1" ht="15" customHeight="1">
      <c r="A74" s="58"/>
      <c r="B74" s="18" t="s">
        <v>29</v>
      </c>
      <c r="C74" s="24"/>
      <c r="D74" s="27"/>
      <c r="E74" s="27"/>
      <c r="F74" s="27"/>
      <c r="G74" s="27"/>
      <c r="H74" s="27"/>
      <c r="I74" s="27"/>
      <c r="J74" s="27"/>
      <c r="K74" s="101"/>
    </row>
    <row r="75" spans="1:11" s="10" customFormat="1" ht="15.75">
      <c r="A75" s="59">
        <v>51</v>
      </c>
      <c r="B75" s="12" t="s">
        <v>63</v>
      </c>
      <c r="C75" s="25">
        <f>SUM(D75:J75)</f>
        <v>1000</v>
      </c>
      <c r="D75" s="26">
        <f>1500-300-1200</f>
        <v>0</v>
      </c>
      <c r="E75" s="26">
        <v>0</v>
      </c>
      <c r="F75" s="26">
        <v>1000</v>
      </c>
      <c r="G75" s="26"/>
      <c r="H75" s="26"/>
      <c r="I75" s="26"/>
      <c r="J75" s="26"/>
      <c r="K75" s="99"/>
    </row>
    <row r="76" spans="1:11" s="10" customFormat="1" ht="15.75">
      <c r="A76" s="59">
        <v>52</v>
      </c>
      <c r="B76" s="12" t="s">
        <v>64</v>
      </c>
      <c r="C76" s="25">
        <f>SUM(D76:J76)</f>
        <v>144</v>
      </c>
      <c r="D76" s="26">
        <v>144</v>
      </c>
      <c r="E76" s="26"/>
      <c r="F76" s="26"/>
      <c r="G76" s="26"/>
      <c r="H76" s="26"/>
      <c r="I76" s="26"/>
      <c r="J76" s="26"/>
      <c r="K76" s="99"/>
    </row>
    <row r="77" spans="1:11" s="10" customFormat="1" ht="15" customHeight="1">
      <c r="A77" s="59">
        <v>53</v>
      </c>
      <c r="B77" s="12" t="s">
        <v>65</v>
      </c>
      <c r="C77" s="25">
        <f aca="true" t="shared" si="24" ref="C77:C83">SUM(D77:J77)</f>
        <v>2000</v>
      </c>
      <c r="D77" s="26"/>
      <c r="E77" s="26">
        <v>2000</v>
      </c>
      <c r="F77" s="26"/>
      <c r="G77" s="26"/>
      <c r="H77" s="26"/>
      <c r="I77" s="26"/>
      <c r="J77" s="26"/>
      <c r="K77" s="99"/>
    </row>
    <row r="78" spans="1:11" s="10" customFormat="1" ht="15" customHeight="1">
      <c r="A78" s="59">
        <v>54</v>
      </c>
      <c r="B78" s="14" t="s">
        <v>66</v>
      </c>
      <c r="C78" s="25">
        <f t="shared" si="24"/>
        <v>1000</v>
      </c>
      <c r="D78" s="26"/>
      <c r="E78" s="26"/>
      <c r="F78" s="26">
        <v>1000</v>
      </c>
      <c r="G78" s="26"/>
      <c r="H78" s="26"/>
      <c r="I78" s="26"/>
      <c r="J78" s="26"/>
      <c r="K78" s="99"/>
    </row>
    <row r="79" spans="1:11" s="10" customFormat="1" ht="15" customHeight="1">
      <c r="A79" s="59">
        <v>55</v>
      </c>
      <c r="B79" s="12" t="s">
        <v>67</v>
      </c>
      <c r="C79" s="25">
        <f t="shared" si="24"/>
        <v>1500</v>
      </c>
      <c r="D79" s="26"/>
      <c r="E79" s="26"/>
      <c r="F79" s="26">
        <v>1500</v>
      </c>
      <c r="G79" s="26"/>
      <c r="H79" s="26"/>
      <c r="I79" s="26"/>
      <c r="J79" s="26"/>
      <c r="K79" s="99"/>
    </row>
    <row r="80" spans="1:11" s="10" customFormat="1" ht="15" customHeight="1">
      <c r="A80" s="59">
        <v>56</v>
      </c>
      <c r="B80" s="12" t="s">
        <v>68</v>
      </c>
      <c r="C80" s="25">
        <f t="shared" si="24"/>
        <v>2000</v>
      </c>
      <c r="D80" s="26"/>
      <c r="E80" s="26"/>
      <c r="F80" s="26"/>
      <c r="G80" s="26">
        <v>2000</v>
      </c>
      <c r="H80" s="26"/>
      <c r="I80" s="26"/>
      <c r="J80" s="26"/>
      <c r="K80" s="99"/>
    </row>
    <row r="81" spans="1:11" s="10" customFormat="1" ht="15" customHeight="1">
      <c r="A81" s="59">
        <v>57</v>
      </c>
      <c r="B81" s="12" t="s">
        <v>71</v>
      </c>
      <c r="C81" s="25">
        <f t="shared" si="24"/>
        <v>2000</v>
      </c>
      <c r="D81" s="26"/>
      <c r="E81" s="26"/>
      <c r="F81" s="26"/>
      <c r="G81" s="26"/>
      <c r="H81" s="26"/>
      <c r="I81" s="26">
        <v>2000</v>
      </c>
      <c r="J81" s="26"/>
      <c r="K81" s="99"/>
    </row>
    <row r="82" spans="1:11" s="10" customFormat="1" ht="15" customHeight="1">
      <c r="A82" s="59">
        <v>58</v>
      </c>
      <c r="B82" s="12" t="s">
        <v>69</v>
      </c>
      <c r="C82" s="25">
        <f t="shared" si="24"/>
        <v>2000</v>
      </c>
      <c r="D82" s="26"/>
      <c r="E82" s="26"/>
      <c r="F82" s="26"/>
      <c r="G82" s="26"/>
      <c r="H82" s="26"/>
      <c r="I82" s="26"/>
      <c r="J82" s="26">
        <v>2000</v>
      </c>
      <c r="K82" s="99"/>
    </row>
    <row r="83" spans="1:11" s="10" customFormat="1" ht="15" customHeight="1">
      <c r="A83" s="59">
        <v>59</v>
      </c>
      <c r="B83" s="12" t="s">
        <v>70</v>
      </c>
      <c r="C83" s="25">
        <f t="shared" si="24"/>
        <v>2000</v>
      </c>
      <c r="D83" s="26"/>
      <c r="E83" s="26"/>
      <c r="F83" s="26"/>
      <c r="G83" s="26"/>
      <c r="H83" s="26">
        <v>2000</v>
      </c>
      <c r="I83" s="26"/>
      <c r="J83" s="26"/>
      <c r="K83" s="99"/>
    </row>
    <row r="84" spans="1:11" s="10" customFormat="1" ht="30" customHeight="1">
      <c r="A84" s="59"/>
      <c r="B84" s="18" t="s">
        <v>154</v>
      </c>
      <c r="C84" s="25"/>
      <c r="D84" s="26"/>
      <c r="E84" s="26"/>
      <c r="F84" s="26"/>
      <c r="G84" s="26"/>
      <c r="H84" s="26"/>
      <c r="I84" s="26"/>
      <c r="J84" s="26"/>
      <c r="K84" s="99"/>
    </row>
    <row r="85" spans="1:11" s="10" customFormat="1" ht="15" customHeight="1">
      <c r="A85" s="59">
        <v>60</v>
      </c>
      <c r="B85" s="15" t="s">
        <v>167</v>
      </c>
      <c r="C85" s="25">
        <f>SUM(D85:J85)</f>
        <v>600</v>
      </c>
      <c r="D85" s="26"/>
      <c r="E85" s="26"/>
      <c r="F85" s="26"/>
      <c r="G85" s="26">
        <v>600</v>
      </c>
      <c r="H85" s="26"/>
      <c r="I85" s="26"/>
      <c r="J85" s="26"/>
      <c r="K85" s="99"/>
    </row>
    <row r="86" spans="1:11" s="10" customFormat="1" ht="15" customHeight="1">
      <c r="A86" s="59">
        <v>61</v>
      </c>
      <c r="B86" s="15" t="s">
        <v>168</v>
      </c>
      <c r="C86" s="25">
        <f aca="true" t="shared" si="25" ref="C86:C91">SUM(D86:J86)</f>
        <v>266</v>
      </c>
      <c r="D86" s="26"/>
      <c r="E86" s="26">
        <v>266</v>
      </c>
      <c r="F86" s="26"/>
      <c r="G86" s="26"/>
      <c r="H86" s="26"/>
      <c r="I86" s="26"/>
      <c r="J86" s="26"/>
      <c r="K86" s="99"/>
    </row>
    <row r="87" spans="1:11" s="10" customFormat="1" ht="15" customHeight="1">
      <c r="A87" s="59">
        <v>62</v>
      </c>
      <c r="B87" s="15" t="s">
        <v>169</v>
      </c>
      <c r="C87" s="25">
        <f t="shared" si="25"/>
        <v>250</v>
      </c>
      <c r="D87" s="26"/>
      <c r="E87" s="26">
        <v>250</v>
      </c>
      <c r="F87" s="26"/>
      <c r="G87" s="26"/>
      <c r="H87" s="26"/>
      <c r="I87" s="26"/>
      <c r="J87" s="26"/>
      <c r="K87" s="99"/>
    </row>
    <row r="88" spans="1:11" s="10" customFormat="1" ht="15" customHeight="1">
      <c r="A88" s="59">
        <v>63</v>
      </c>
      <c r="B88" s="15" t="s">
        <v>170</v>
      </c>
      <c r="C88" s="25">
        <f t="shared" si="25"/>
        <v>600</v>
      </c>
      <c r="D88" s="26"/>
      <c r="E88" s="26"/>
      <c r="F88" s="26"/>
      <c r="G88" s="26">
        <v>600</v>
      </c>
      <c r="H88" s="26"/>
      <c r="I88" s="26"/>
      <c r="J88" s="26"/>
      <c r="K88" s="99"/>
    </row>
    <row r="89" spans="1:11" s="10" customFormat="1" ht="15" customHeight="1">
      <c r="A89" s="59">
        <v>64</v>
      </c>
      <c r="B89" s="15" t="s">
        <v>60</v>
      </c>
      <c r="C89" s="25">
        <f t="shared" si="25"/>
        <v>800</v>
      </c>
      <c r="D89" s="26"/>
      <c r="E89" s="26"/>
      <c r="F89" s="26"/>
      <c r="G89" s="26">
        <v>800</v>
      </c>
      <c r="H89" s="26"/>
      <c r="I89" s="26"/>
      <c r="J89" s="26"/>
      <c r="K89" s="99"/>
    </row>
    <row r="90" spans="1:11" s="10" customFormat="1" ht="15" customHeight="1">
      <c r="A90" s="59">
        <v>65</v>
      </c>
      <c r="B90" s="15" t="s">
        <v>58</v>
      </c>
      <c r="C90" s="25">
        <f t="shared" si="25"/>
        <v>800</v>
      </c>
      <c r="D90" s="26"/>
      <c r="E90" s="26"/>
      <c r="F90" s="26">
        <v>800</v>
      </c>
      <c r="G90" s="26"/>
      <c r="H90" s="26"/>
      <c r="I90" s="26"/>
      <c r="J90" s="26"/>
      <c r="K90" s="99"/>
    </row>
    <row r="91" spans="1:11" s="10" customFormat="1" ht="15" customHeight="1">
      <c r="A91" s="59">
        <v>66</v>
      </c>
      <c r="B91" s="15" t="s">
        <v>59</v>
      </c>
      <c r="C91" s="25">
        <f t="shared" si="25"/>
        <v>1000</v>
      </c>
      <c r="D91" s="26"/>
      <c r="E91" s="26"/>
      <c r="F91" s="26"/>
      <c r="G91" s="26"/>
      <c r="H91" s="26"/>
      <c r="I91" s="26"/>
      <c r="J91" s="26">
        <v>1000</v>
      </c>
      <c r="K91" s="99"/>
    </row>
    <row r="92" spans="1:11" s="10" customFormat="1" ht="15" customHeight="1">
      <c r="A92" s="59"/>
      <c r="B92" s="15"/>
      <c r="C92" s="28"/>
      <c r="D92" s="29"/>
      <c r="E92" s="29"/>
      <c r="F92" s="29"/>
      <c r="G92" s="29"/>
      <c r="H92" s="29"/>
      <c r="I92" s="29"/>
      <c r="J92" s="29"/>
      <c r="K92" s="99"/>
    </row>
    <row r="93" spans="1:11" s="49" customFormat="1" ht="81.75" customHeight="1">
      <c r="A93" s="60">
        <v>67</v>
      </c>
      <c r="B93" s="47" t="s">
        <v>92</v>
      </c>
      <c r="C93" s="21">
        <f>SUM(C94)</f>
        <v>706108</v>
      </c>
      <c r="D93" s="21">
        <f>SUM(D94)</f>
        <v>93918</v>
      </c>
      <c r="E93" s="21">
        <f aca="true" t="shared" si="26" ref="E93:J93">SUM(E94)</f>
        <v>94940</v>
      </c>
      <c r="F93" s="21">
        <f t="shared" si="26"/>
        <v>103450</v>
      </c>
      <c r="G93" s="21">
        <f t="shared" si="26"/>
        <v>103450</v>
      </c>
      <c r="H93" s="21">
        <f t="shared" si="26"/>
        <v>103450</v>
      </c>
      <c r="I93" s="21">
        <f t="shared" si="26"/>
        <v>103450</v>
      </c>
      <c r="J93" s="21">
        <f t="shared" si="26"/>
        <v>103450</v>
      </c>
      <c r="K93" s="99" t="s">
        <v>151</v>
      </c>
    </row>
    <row r="94" spans="1:11" s="10" customFormat="1" ht="15" customHeight="1">
      <c r="A94" s="59">
        <v>68</v>
      </c>
      <c r="B94" s="12" t="s">
        <v>18</v>
      </c>
      <c r="C94" s="28">
        <f>SUM(D94:J94)</f>
        <v>706108</v>
      </c>
      <c r="D94" s="44">
        <f>87177+6741</f>
        <v>93918</v>
      </c>
      <c r="E94" s="44">
        <v>94940</v>
      </c>
      <c r="F94" s="44">
        <v>103450</v>
      </c>
      <c r="G94" s="44">
        <v>103450</v>
      </c>
      <c r="H94" s="44">
        <v>103450</v>
      </c>
      <c r="I94" s="44">
        <v>103450</v>
      </c>
      <c r="J94" s="44">
        <v>103450</v>
      </c>
      <c r="K94" s="99"/>
    </row>
    <row r="95" spans="1:11" s="10" customFormat="1" ht="15" customHeight="1">
      <c r="A95" s="59"/>
      <c r="B95" s="12"/>
      <c r="C95" s="28"/>
      <c r="D95" s="44"/>
      <c r="E95" s="44"/>
      <c r="F95" s="44"/>
      <c r="G95" s="44"/>
      <c r="H95" s="44"/>
      <c r="I95" s="44"/>
      <c r="J95" s="44"/>
      <c r="K95" s="99"/>
    </row>
    <row r="96" spans="1:11" s="49" customFormat="1" ht="82.5" customHeight="1">
      <c r="A96" s="57">
        <v>69</v>
      </c>
      <c r="B96" s="48" t="s">
        <v>91</v>
      </c>
      <c r="C96" s="21">
        <f>SUM(C97:C99)</f>
        <v>1026859.6</v>
      </c>
      <c r="D96" s="21">
        <f aca="true" t="shared" si="27" ref="D96:J96">SUM(D97:D99)</f>
        <v>136787.1</v>
      </c>
      <c r="E96" s="21">
        <f t="shared" si="27"/>
        <v>153731</v>
      </c>
      <c r="F96" s="21">
        <f t="shared" si="27"/>
        <v>167950.5</v>
      </c>
      <c r="G96" s="21">
        <f t="shared" si="27"/>
        <v>170111</v>
      </c>
      <c r="H96" s="21">
        <f t="shared" si="27"/>
        <v>132760</v>
      </c>
      <c r="I96" s="21">
        <f t="shared" si="27"/>
        <v>132760</v>
      </c>
      <c r="J96" s="21">
        <f t="shared" si="27"/>
        <v>132760</v>
      </c>
      <c r="K96" s="99" t="s">
        <v>37</v>
      </c>
    </row>
    <row r="97" spans="1:12" s="10" customFormat="1" ht="15" customHeight="1">
      <c r="A97" s="59">
        <v>70</v>
      </c>
      <c r="B97" s="12" t="s">
        <v>16</v>
      </c>
      <c r="C97" s="28">
        <f>SUM(D97:J97)</f>
        <v>808543.6</v>
      </c>
      <c r="D97" s="44">
        <f>103374.2+236.1+674+94.5+92.3</f>
        <v>104471.1</v>
      </c>
      <c r="E97" s="44">
        <v>122731</v>
      </c>
      <c r="F97" s="44">
        <v>136950.5</v>
      </c>
      <c r="G97" s="44">
        <v>139111</v>
      </c>
      <c r="H97" s="44">
        <v>101760</v>
      </c>
      <c r="I97" s="44">
        <v>101760</v>
      </c>
      <c r="J97" s="44">
        <v>101760</v>
      </c>
      <c r="K97" s="99"/>
      <c r="L97" s="88" t="s">
        <v>126</v>
      </c>
    </row>
    <row r="98" spans="1:12" s="10" customFormat="1" ht="15" customHeight="1">
      <c r="A98" s="59">
        <v>71</v>
      </c>
      <c r="B98" s="15" t="s">
        <v>18</v>
      </c>
      <c r="C98" s="28">
        <f>SUM(D98:J98)</f>
        <v>1316</v>
      </c>
      <c r="D98" s="44">
        <v>1316</v>
      </c>
      <c r="E98" s="44"/>
      <c r="F98" s="44"/>
      <c r="G98" s="44"/>
      <c r="H98" s="44"/>
      <c r="I98" s="44"/>
      <c r="J98" s="44"/>
      <c r="K98" s="99"/>
      <c r="L98" s="88"/>
    </row>
    <row r="99" spans="1:11" s="10" customFormat="1" ht="15" customHeight="1">
      <c r="A99" s="59">
        <v>72</v>
      </c>
      <c r="B99" s="15" t="s">
        <v>19</v>
      </c>
      <c r="C99" s="28">
        <f>SUM(D99:J99)</f>
        <v>217000</v>
      </c>
      <c r="D99" s="44">
        <v>31000</v>
      </c>
      <c r="E99" s="44">
        <v>31000</v>
      </c>
      <c r="F99" s="44">
        <v>31000</v>
      </c>
      <c r="G99" s="44">
        <v>31000</v>
      </c>
      <c r="H99" s="29">
        <v>31000</v>
      </c>
      <c r="I99" s="29">
        <v>31000</v>
      </c>
      <c r="J99" s="29">
        <v>31000</v>
      </c>
      <c r="K99" s="99"/>
    </row>
    <row r="100" spans="1:11" s="51" customFormat="1" ht="63">
      <c r="A100" s="91">
        <v>73</v>
      </c>
      <c r="B100" s="112" t="s">
        <v>148</v>
      </c>
      <c r="C100" s="45">
        <f aca="true" t="shared" si="28" ref="C100:J100">SUM(C101:C101)</f>
        <v>2207</v>
      </c>
      <c r="D100" s="45">
        <f t="shared" si="28"/>
        <v>2207</v>
      </c>
      <c r="E100" s="45">
        <f t="shared" si="28"/>
        <v>0</v>
      </c>
      <c r="F100" s="45">
        <f t="shared" si="28"/>
        <v>0</v>
      </c>
      <c r="G100" s="45">
        <f t="shared" si="28"/>
        <v>0</v>
      </c>
      <c r="H100" s="45">
        <f t="shared" si="28"/>
        <v>0</v>
      </c>
      <c r="I100" s="45">
        <f t="shared" si="28"/>
        <v>0</v>
      </c>
      <c r="J100" s="45">
        <f t="shared" si="28"/>
        <v>0</v>
      </c>
      <c r="K100" s="103" t="s">
        <v>81</v>
      </c>
    </row>
    <row r="101" spans="1:12" s="19" customFormat="1" ht="15.75">
      <c r="A101" s="89">
        <v>74</v>
      </c>
      <c r="B101" s="42" t="s">
        <v>16</v>
      </c>
      <c r="C101" s="113">
        <f>SUM(D101:J101)</f>
        <v>2207</v>
      </c>
      <c r="D101" s="71">
        <f>1000+1207</f>
        <v>2207</v>
      </c>
      <c r="E101" s="71"/>
      <c r="F101" s="71"/>
      <c r="G101" s="71"/>
      <c r="H101" s="71"/>
      <c r="I101" s="71"/>
      <c r="J101" s="71"/>
      <c r="K101" s="103"/>
      <c r="L101" s="114"/>
    </row>
    <row r="102" spans="1:11" s="9" customFormat="1" ht="15" customHeight="1">
      <c r="A102" s="122" t="s">
        <v>144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5"/>
    </row>
    <row r="103" spans="1:11" s="49" customFormat="1" ht="23.25" customHeight="1">
      <c r="A103" s="60">
        <v>75</v>
      </c>
      <c r="B103" s="53" t="s">
        <v>93</v>
      </c>
      <c r="C103" s="23">
        <f>SUM(C104:C107)</f>
        <v>2508808</v>
      </c>
      <c r="D103" s="23">
        <f aca="true" t="shared" si="29" ref="D103:J103">SUM(D104:D107)</f>
        <v>340453.80000000005</v>
      </c>
      <c r="E103" s="23">
        <f t="shared" si="29"/>
        <v>327018</v>
      </c>
      <c r="F103" s="23">
        <f t="shared" si="29"/>
        <v>370311.2</v>
      </c>
      <c r="G103" s="23">
        <f t="shared" si="29"/>
        <v>371025</v>
      </c>
      <c r="H103" s="23">
        <f t="shared" si="29"/>
        <v>368700</v>
      </c>
      <c r="I103" s="23">
        <f t="shared" si="29"/>
        <v>368150</v>
      </c>
      <c r="J103" s="23">
        <f t="shared" si="29"/>
        <v>363150</v>
      </c>
      <c r="K103" s="98"/>
    </row>
    <row r="104" spans="1:11" s="10" customFormat="1" ht="15" customHeight="1">
      <c r="A104" s="59">
        <v>76</v>
      </c>
      <c r="B104" s="12" t="s">
        <v>16</v>
      </c>
      <c r="C104" s="28">
        <f>SUM(D104:J104)</f>
        <v>1056751.1</v>
      </c>
      <c r="D104" s="29">
        <f>SUM(D111+D118)</f>
        <v>164122.9</v>
      </c>
      <c r="E104" s="29">
        <f aca="true" t="shared" si="30" ref="E104:J104">SUM(E111+E118)</f>
        <v>131817</v>
      </c>
      <c r="F104" s="29">
        <f t="shared" si="30"/>
        <v>154206.2</v>
      </c>
      <c r="G104" s="29">
        <f t="shared" si="30"/>
        <v>154920</v>
      </c>
      <c r="H104" s="29">
        <f t="shared" si="30"/>
        <v>152595</v>
      </c>
      <c r="I104" s="29">
        <f t="shared" si="30"/>
        <v>152045</v>
      </c>
      <c r="J104" s="29">
        <f t="shared" si="30"/>
        <v>147045</v>
      </c>
      <c r="K104" s="99"/>
    </row>
    <row r="105" spans="1:11" s="10" customFormat="1" ht="15" customHeight="1">
      <c r="A105" s="59">
        <v>77</v>
      </c>
      <c r="B105" s="12" t="s">
        <v>17</v>
      </c>
      <c r="C105" s="28">
        <f>SUM(D105:J105)</f>
        <v>657.7</v>
      </c>
      <c r="D105" s="29">
        <f>SUM(D119)</f>
        <v>657.7</v>
      </c>
      <c r="E105" s="29">
        <f aca="true" t="shared" si="31" ref="E105:J105">SUM(E119)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99"/>
    </row>
    <row r="106" spans="1:11" s="10" customFormat="1" ht="15" customHeight="1">
      <c r="A106" s="59">
        <v>78</v>
      </c>
      <c r="B106" s="12" t="s">
        <v>18</v>
      </c>
      <c r="C106" s="28">
        <f>SUM(D106:J106)</f>
        <v>1447201.8</v>
      </c>
      <c r="D106" s="29">
        <f>SUM(D136+D168+D178)</f>
        <v>171475.8</v>
      </c>
      <c r="E106" s="29">
        <f aca="true" t="shared" si="32" ref="E106:J106">SUM(E136+E168+E178)</f>
        <v>195201</v>
      </c>
      <c r="F106" s="29">
        <f t="shared" si="32"/>
        <v>216105</v>
      </c>
      <c r="G106" s="29">
        <f t="shared" si="32"/>
        <v>216105</v>
      </c>
      <c r="H106" s="29">
        <f t="shared" si="32"/>
        <v>216105</v>
      </c>
      <c r="I106" s="29">
        <f t="shared" si="32"/>
        <v>216105</v>
      </c>
      <c r="J106" s="29">
        <f t="shared" si="32"/>
        <v>216105</v>
      </c>
      <c r="K106" s="99"/>
    </row>
    <row r="107" spans="1:11" s="10" customFormat="1" ht="15" customHeight="1">
      <c r="A107" s="56">
        <v>79</v>
      </c>
      <c r="B107" s="12" t="s">
        <v>19</v>
      </c>
      <c r="C107" s="28">
        <f>SUM(D107:J107)</f>
        <v>4197.4</v>
      </c>
      <c r="D107" s="29">
        <f>SUM(D121)</f>
        <v>4197.4</v>
      </c>
      <c r="E107" s="29">
        <f aca="true" t="shared" si="33" ref="E107:J107">SUM(E121)</f>
        <v>0</v>
      </c>
      <c r="F107" s="29">
        <f t="shared" si="33"/>
        <v>0</v>
      </c>
      <c r="G107" s="29">
        <f t="shared" si="33"/>
        <v>0</v>
      </c>
      <c r="H107" s="29">
        <f t="shared" si="33"/>
        <v>0</v>
      </c>
      <c r="I107" s="29">
        <f t="shared" si="33"/>
        <v>0</v>
      </c>
      <c r="J107" s="29">
        <f t="shared" si="33"/>
        <v>0</v>
      </c>
      <c r="K107" s="99"/>
    </row>
    <row r="108" spans="1:11" s="10" customFormat="1" ht="15" customHeight="1">
      <c r="A108" s="56"/>
      <c r="B108" s="11"/>
      <c r="C108" s="29"/>
      <c r="D108" s="29"/>
      <c r="E108" s="29"/>
      <c r="F108" s="29"/>
      <c r="G108" s="29"/>
      <c r="H108" s="29"/>
      <c r="I108" s="29"/>
      <c r="J108" s="29"/>
      <c r="K108" s="99"/>
    </row>
    <row r="109" spans="1:11" s="10" customFormat="1" ht="15" customHeight="1">
      <c r="A109" s="118" t="s">
        <v>20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1"/>
    </row>
    <row r="110" spans="1:11" s="49" customFormat="1" ht="33.75" customHeight="1">
      <c r="A110" s="60">
        <v>80</v>
      </c>
      <c r="B110" s="53" t="s">
        <v>22</v>
      </c>
      <c r="C110" s="23">
        <f aca="true" t="shared" si="34" ref="C110:J110">SUM(C111:C111)</f>
        <v>0</v>
      </c>
      <c r="D110" s="23">
        <f t="shared" si="34"/>
        <v>0</v>
      </c>
      <c r="E110" s="23">
        <f t="shared" si="34"/>
        <v>0</v>
      </c>
      <c r="F110" s="23">
        <f t="shared" si="34"/>
        <v>0</v>
      </c>
      <c r="G110" s="23">
        <f t="shared" si="34"/>
        <v>0</v>
      </c>
      <c r="H110" s="23">
        <f t="shared" si="34"/>
        <v>0</v>
      </c>
      <c r="I110" s="23">
        <f t="shared" si="34"/>
        <v>0</v>
      </c>
      <c r="J110" s="23">
        <f t="shared" si="34"/>
        <v>0</v>
      </c>
      <c r="K110" s="100"/>
    </row>
    <row r="111" spans="1:11" s="10" customFormat="1" ht="15" customHeight="1">
      <c r="A111" s="59">
        <v>81</v>
      </c>
      <c r="B111" s="12" t="s">
        <v>16</v>
      </c>
      <c r="C111" s="28">
        <f>SUM(D111:J111)</f>
        <v>0</v>
      </c>
      <c r="D111" s="29">
        <f>SUM(D114)</f>
        <v>0</v>
      </c>
      <c r="E111" s="29">
        <f aca="true" t="shared" si="35" ref="E111:J111">SUM(E114)</f>
        <v>0</v>
      </c>
      <c r="F111" s="29">
        <f t="shared" si="35"/>
        <v>0</v>
      </c>
      <c r="G111" s="29">
        <f t="shared" si="35"/>
        <v>0</v>
      </c>
      <c r="H111" s="29">
        <f t="shared" si="35"/>
        <v>0</v>
      </c>
      <c r="I111" s="29">
        <f t="shared" si="35"/>
        <v>0</v>
      </c>
      <c r="J111" s="29">
        <f t="shared" si="35"/>
        <v>0</v>
      </c>
      <c r="K111" s="99"/>
    </row>
    <row r="112" spans="1:11" s="10" customFormat="1" ht="15" customHeight="1">
      <c r="A112" s="126" t="s">
        <v>34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s="49" customFormat="1" ht="32.25" customHeight="1">
      <c r="A113" s="60">
        <v>81</v>
      </c>
      <c r="B113" s="53" t="s">
        <v>83</v>
      </c>
      <c r="C113" s="23">
        <f aca="true" t="shared" si="36" ref="C113:J113">SUM(C114:C114)</f>
        <v>0</v>
      </c>
      <c r="D113" s="23">
        <f t="shared" si="36"/>
        <v>0</v>
      </c>
      <c r="E113" s="23">
        <f t="shared" si="36"/>
        <v>0</v>
      </c>
      <c r="F113" s="23">
        <f t="shared" si="36"/>
        <v>0</v>
      </c>
      <c r="G113" s="23">
        <f t="shared" si="36"/>
        <v>0</v>
      </c>
      <c r="H113" s="23">
        <f t="shared" si="36"/>
        <v>0</v>
      </c>
      <c r="I113" s="23">
        <f t="shared" si="36"/>
        <v>0</v>
      </c>
      <c r="J113" s="23">
        <f t="shared" si="36"/>
        <v>0</v>
      </c>
      <c r="K113" s="100"/>
    </row>
    <row r="114" spans="1:11" s="10" customFormat="1" ht="15" customHeight="1">
      <c r="A114" s="59">
        <v>82</v>
      </c>
      <c r="B114" s="12" t="s">
        <v>16</v>
      </c>
      <c r="C114" s="28">
        <f>SUM(D114:J114)</f>
        <v>0</v>
      </c>
      <c r="D114" s="29"/>
      <c r="E114" s="29"/>
      <c r="F114" s="29"/>
      <c r="G114" s="29"/>
      <c r="H114" s="29"/>
      <c r="I114" s="29"/>
      <c r="J114" s="29"/>
      <c r="K114" s="99"/>
    </row>
    <row r="115" spans="1:11" s="10" customFormat="1" ht="15" customHeight="1">
      <c r="A115" s="56">
        <v>83</v>
      </c>
      <c r="B115" s="11" t="s">
        <v>18</v>
      </c>
      <c r="C115" s="26"/>
      <c r="D115" s="26"/>
      <c r="E115" s="26"/>
      <c r="F115" s="26"/>
      <c r="G115" s="26"/>
      <c r="H115" s="26"/>
      <c r="I115" s="26"/>
      <c r="J115" s="26"/>
      <c r="K115" s="99"/>
    </row>
    <row r="116" spans="1:11" s="10" customFormat="1" ht="15" customHeight="1">
      <c r="A116" s="118" t="s">
        <v>24</v>
      </c>
      <c r="B116" s="119"/>
      <c r="C116" s="120"/>
      <c r="D116" s="120"/>
      <c r="E116" s="120"/>
      <c r="F116" s="120"/>
      <c r="G116" s="120"/>
      <c r="H116" s="120"/>
      <c r="I116" s="120"/>
      <c r="J116" s="120"/>
      <c r="K116" s="121"/>
    </row>
    <row r="117" spans="1:11" s="49" customFormat="1" ht="22.5" customHeight="1">
      <c r="A117" s="60">
        <v>84</v>
      </c>
      <c r="B117" s="53" t="s">
        <v>25</v>
      </c>
      <c r="C117" s="23">
        <f>SUM(D117:J117)</f>
        <v>2508808</v>
      </c>
      <c r="D117" s="23">
        <f>SUM(D118:D121)</f>
        <v>340453.80000000005</v>
      </c>
      <c r="E117" s="23">
        <f aca="true" t="shared" si="37" ref="E117:J117">SUM(E118:E121)</f>
        <v>327018</v>
      </c>
      <c r="F117" s="23">
        <f t="shared" si="37"/>
        <v>370311.2</v>
      </c>
      <c r="G117" s="23">
        <f t="shared" si="37"/>
        <v>371025</v>
      </c>
      <c r="H117" s="23">
        <f t="shared" si="37"/>
        <v>368700</v>
      </c>
      <c r="I117" s="23">
        <f t="shared" si="37"/>
        <v>368150</v>
      </c>
      <c r="J117" s="23">
        <f t="shared" si="37"/>
        <v>363150</v>
      </c>
      <c r="K117" s="98"/>
    </row>
    <row r="118" spans="1:11" s="10" customFormat="1" ht="15" customHeight="1">
      <c r="A118" s="59">
        <v>85</v>
      </c>
      <c r="B118" s="12" t="s">
        <v>16</v>
      </c>
      <c r="C118" s="28">
        <f>SUM(C124+C135+C162+C170+C172)</f>
        <v>1056751.1</v>
      </c>
      <c r="D118" s="28">
        <f>SUM(D124+D135+D162+D170+D172)</f>
        <v>164122.9</v>
      </c>
      <c r="E118" s="28">
        <f aca="true" t="shared" si="38" ref="E118:J118">SUM(E124+E135+E162+E170+E172)</f>
        <v>131817</v>
      </c>
      <c r="F118" s="28">
        <f t="shared" si="38"/>
        <v>154206.2</v>
      </c>
      <c r="G118" s="28">
        <f t="shared" si="38"/>
        <v>154920</v>
      </c>
      <c r="H118" s="28">
        <f t="shared" si="38"/>
        <v>152595</v>
      </c>
      <c r="I118" s="28">
        <f t="shared" si="38"/>
        <v>152045</v>
      </c>
      <c r="J118" s="28">
        <f t="shared" si="38"/>
        <v>147045</v>
      </c>
      <c r="K118" s="105"/>
    </row>
    <row r="119" spans="1:11" s="10" customFormat="1" ht="15" customHeight="1">
      <c r="A119" s="59">
        <v>86</v>
      </c>
      <c r="B119" s="12" t="s">
        <v>17</v>
      </c>
      <c r="C119" s="28">
        <f>SUM(C163+C182)</f>
        <v>657.7</v>
      </c>
      <c r="D119" s="43">
        <f>SUM(D163+D182)</f>
        <v>657.7</v>
      </c>
      <c r="E119" s="43">
        <f aca="true" t="shared" si="39" ref="E119:J119">SUM(E163+E182)</f>
        <v>0</v>
      </c>
      <c r="F119" s="43">
        <f t="shared" si="39"/>
        <v>0</v>
      </c>
      <c r="G119" s="43">
        <f t="shared" si="39"/>
        <v>0</v>
      </c>
      <c r="H119" s="43">
        <f t="shared" si="39"/>
        <v>0</v>
      </c>
      <c r="I119" s="43">
        <f t="shared" si="39"/>
        <v>0</v>
      </c>
      <c r="J119" s="43">
        <f t="shared" si="39"/>
        <v>0</v>
      </c>
      <c r="K119" s="99"/>
    </row>
    <row r="120" spans="1:11" s="10" customFormat="1" ht="15" customHeight="1">
      <c r="A120" s="59">
        <v>87</v>
      </c>
      <c r="B120" s="12" t="s">
        <v>18</v>
      </c>
      <c r="C120" s="28">
        <f>SUM(D120:J120)</f>
        <v>1447201.8</v>
      </c>
      <c r="D120" s="28">
        <f>SUM(D125+D136+D168+D178)</f>
        <v>171475.8</v>
      </c>
      <c r="E120" s="28">
        <f aca="true" t="shared" si="40" ref="E120:J120">SUM(E125+E136+E168+E178)</f>
        <v>195201</v>
      </c>
      <c r="F120" s="28">
        <f t="shared" si="40"/>
        <v>216105</v>
      </c>
      <c r="G120" s="28">
        <f t="shared" si="40"/>
        <v>216105</v>
      </c>
      <c r="H120" s="28">
        <f t="shared" si="40"/>
        <v>216105</v>
      </c>
      <c r="I120" s="28">
        <f t="shared" si="40"/>
        <v>216105</v>
      </c>
      <c r="J120" s="28">
        <f t="shared" si="40"/>
        <v>216105</v>
      </c>
      <c r="K120" s="99"/>
    </row>
    <row r="121" spans="1:11" s="10" customFormat="1" ht="15" customHeight="1">
      <c r="A121" s="59">
        <v>88</v>
      </c>
      <c r="B121" s="15" t="s">
        <v>19</v>
      </c>
      <c r="C121" s="28">
        <f>SUM(D121:J121)</f>
        <v>4197.4</v>
      </c>
      <c r="D121" s="28">
        <f>SUM(D176)</f>
        <v>4197.4</v>
      </c>
      <c r="E121" s="28">
        <f aca="true" t="shared" si="41" ref="E121:J121">SUM(E176)</f>
        <v>0</v>
      </c>
      <c r="F121" s="28">
        <f t="shared" si="41"/>
        <v>0</v>
      </c>
      <c r="G121" s="28">
        <f t="shared" si="41"/>
        <v>0</v>
      </c>
      <c r="H121" s="28">
        <f t="shared" si="41"/>
        <v>0</v>
      </c>
      <c r="I121" s="28">
        <f t="shared" si="41"/>
        <v>0</v>
      </c>
      <c r="J121" s="28">
        <f t="shared" si="41"/>
        <v>0</v>
      </c>
      <c r="K121" s="99"/>
    </row>
    <row r="122" spans="1:11" s="10" customFormat="1" ht="15" customHeight="1">
      <c r="A122" s="59"/>
      <c r="B122" s="15"/>
      <c r="C122" s="28"/>
      <c r="D122" s="29"/>
      <c r="E122" s="29"/>
      <c r="F122" s="29"/>
      <c r="G122" s="29"/>
      <c r="H122" s="29"/>
      <c r="I122" s="29"/>
      <c r="J122" s="29"/>
      <c r="K122" s="99"/>
    </row>
    <row r="123" spans="1:11" s="49" customFormat="1" ht="50.25" customHeight="1">
      <c r="A123" s="57">
        <v>89</v>
      </c>
      <c r="B123" s="53" t="s">
        <v>90</v>
      </c>
      <c r="C123" s="21">
        <f>SUM(C124:C125)</f>
        <v>13000</v>
      </c>
      <c r="D123" s="21">
        <f>SUM(D124:D125)</f>
        <v>0</v>
      </c>
      <c r="E123" s="21">
        <f aca="true" t="shared" si="42" ref="E123:J123">SUM(E124:E125)</f>
        <v>0</v>
      </c>
      <c r="F123" s="21">
        <f t="shared" si="42"/>
        <v>2000</v>
      </c>
      <c r="G123" s="21">
        <f t="shared" si="42"/>
        <v>2000</v>
      </c>
      <c r="H123" s="21">
        <f t="shared" si="42"/>
        <v>3000</v>
      </c>
      <c r="I123" s="21">
        <f t="shared" si="42"/>
        <v>3000</v>
      </c>
      <c r="J123" s="21">
        <f t="shared" si="42"/>
        <v>3000</v>
      </c>
      <c r="K123" s="99" t="s">
        <v>38</v>
      </c>
    </row>
    <row r="124" spans="1:11" s="10" customFormat="1" ht="15" customHeight="1">
      <c r="A124" s="59">
        <v>90</v>
      </c>
      <c r="B124" s="12" t="s">
        <v>16</v>
      </c>
      <c r="C124" s="25">
        <f>SUM(D124:J124)</f>
        <v>13000</v>
      </c>
      <c r="D124" s="26">
        <f aca="true" t="shared" si="43" ref="D124:J124">SUM(D127:D132)</f>
        <v>0</v>
      </c>
      <c r="E124" s="26">
        <f t="shared" si="43"/>
        <v>0</v>
      </c>
      <c r="F124" s="26">
        <f t="shared" si="43"/>
        <v>2000</v>
      </c>
      <c r="G124" s="26">
        <f t="shared" si="43"/>
        <v>2000</v>
      </c>
      <c r="H124" s="26">
        <f t="shared" si="43"/>
        <v>3000</v>
      </c>
      <c r="I124" s="26">
        <f t="shared" si="43"/>
        <v>3000</v>
      </c>
      <c r="J124" s="26">
        <f t="shared" si="43"/>
        <v>3000</v>
      </c>
      <c r="K124" s="99"/>
    </row>
    <row r="125" spans="1:11" s="10" customFormat="1" ht="15" customHeight="1">
      <c r="A125" s="59">
        <v>91</v>
      </c>
      <c r="B125" s="12" t="s">
        <v>18</v>
      </c>
      <c r="C125" s="25">
        <f aca="true" t="shared" si="44" ref="C125:C132">SUM(D125:J125)</f>
        <v>0</v>
      </c>
      <c r="D125" s="26"/>
      <c r="E125" s="26"/>
      <c r="F125" s="26"/>
      <c r="G125" s="26"/>
      <c r="H125" s="26"/>
      <c r="I125" s="26"/>
      <c r="J125" s="26"/>
      <c r="K125" s="99"/>
    </row>
    <row r="126" spans="1:11" s="17" customFormat="1" ht="15" customHeight="1">
      <c r="A126" s="59"/>
      <c r="B126" s="16" t="s">
        <v>28</v>
      </c>
      <c r="C126" s="25">
        <f t="shared" si="44"/>
        <v>0</v>
      </c>
      <c r="D126" s="27"/>
      <c r="E126" s="27"/>
      <c r="F126" s="27"/>
      <c r="G126" s="27"/>
      <c r="H126" s="27"/>
      <c r="I126" s="27"/>
      <c r="J126" s="27"/>
      <c r="K126" s="101"/>
    </row>
    <row r="127" spans="1:11" s="10" customFormat="1" ht="15" customHeight="1">
      <c r="A127" s="59">
        <v>92</v>
      </c>
      <c r="B127" s="12" t="s">
        <v>73</v>
      </c>
      <c r="C127" s="25">
        <f t="shared" si="44"/>
        <v>2000</v>
      </c>
      <c r="D127" s="26"/>
      <c r="E127" s="26"/>
      <c r="F127" s="26">
        <v>2000</v>
      </c>
      <c r="G127" s="26"/>
      <c r="H127" s="26"/>
      <c r="I127" s="26"/>
      <c r="J127" s="26"/>
      <c r="K127" s="99"/>
    </row>
    <row r="128" spans="1:11" s="10" customFormat="1" ht="15" customHeight="1">
      <c r="A128" s="59">
        <v>93</v>
      </c>
      <c r="B128" s="12" t="s">
        <v>74</v>
      </c>
      <c r="C128" s="25">
        <f t="shared" si="44"/>
        <v>2000</v>
      </c>
      <c r="D128" s="26"/>
      <c r="E128" s="26"/>
      <c r="F128" s="26"/>
      <c r="G128" s="26">
        <v>2000</v>
      </c>
      <c r="H128" s="26"/>
      <c r="I128" s="26"/>
      <c r="J128" s="26"/>
      <c r="K128" s="99"/>
    </row>
    <row r="129" spans="1:11" s="10" customFormat="1" ht="15" customHeight="1">
      <c r="A129" s="59">
        <v>94</v>
      </c>
      <c r="B129" s="12" t="s">
        <v>72</v>
      </c>
      <c r="C129" s="25">
        <f t="shared" si="44"/>
        <v>3000</v>
      </c>
      <c r="D129" s="26"/>
      <c r="E129" s="26"/>
      <c r="F129" s="26"/>
      <c r="G129" s="26"/>
      <c r="H129" s="26">
        <v>3000</v>
      </c>
      <c r="I129" s="26"/>
      <c r="J129" s="26"/>
      <c r="K129" s="99"/>
    </row>
    <row r="130" spans="1:11" s="10" customFormat="1" ht="15" customHeight="1">
      <c r="A130" s="59">
        <v>95</v>
      </c>
      <c r="B130" s="12" t="s">
        <v>40</v>
      </c>
      <c r="C130" s="25">
        <f t="shared" si="44"/>
        <v>1000</v>
      </c>
      <c r="D130" s="26"/>
      <c r="E130" s="26"/>
      <c r="F130" s="26"/>
      <c r="G130" s="26"/>
      <c r="H130" s="26"/>
      <c r="I130" s="26">
        <v>1000</v>
      </c>
      <c r="J130" s="26"/>
      <c r="K130" s="99"/>
    </row>
    <row r="131" spans="1:11" s="10" customFormat="1" ht="15" customHeight="1">
      <c r="A131" s="59">
        <v>96</v>
      </c>
      <c r="B131" s="12" t="s">
        <v>39</v>
      </c>
      <c r="C131" s="25">
        <f t="shared" si="44"/>
        <v>2000</v>
      </c>
      <c r="D131" s="26"/>
      <c r="E131" s="26"/>
      <c r="F131" s="26"/>
      <c r="G131" s="26"/>
      <c r="H131" s="26"/>
      <c r="I131" s="26">
        <v>2000</v>
      </c>
      <c r="J131" s="26"/>
      <c r="K131" s="99"/>
    </row>
    <row r="132" spans="1:11" s="10" customFormat="1" ht="15" customHeight="1">
      <c r="A132" s="59">
        <v>97</v>
      </c>
      <c r="B132" s="12" t="s">
        <v>75</v>
      </c>
      <c r="C132" s="25">
        <f t="shared" si="44"/>
        <v>3000</v>
      </c>
      <c r="D132" s="26"/>
      <c r="E132" s="26"/>
      <c r="F132" s="26"/>
      <c r="G132" s="26"/>
      <c r="H132" s="26"/>
      <c r="I132" s="26"/>
      <c r="J132" s="26">
        <v>3000</v>
      </c>
      <c r="K132" s="99"/>
    </row>
    <row r="133" spans="1:11" s="10" customFormat="1" ht="15" customHeight="1">
      <c r="A133" s="59"/>
      <c r="B133" s="12"/>
      <c r="C133" s="25"/>
      <c r="D133" s="26"/>
      <c r="E133" s="26"/>
      <c r="F133" s="26"/>
      <c r="G133" s="26"/>
      <c r="H133" s="26"/>
      <c r="I133" s="26"/>
      <c r="J133" s="26"/>
      <c r="K133" s="99"/>
    </row>
    <row r="134" spans="1:11" s="49" customFormat="1" ht="98.25" customHeight="1">
      <c r="A134" s="60">
        <v>98</v>
      </c>
      <c r="B134" s="53" t="s">
        <v>86</v>
      </c>
      <c r="C134" s="21">
        <f>SUM(C135:C136)</f>
        <v>38480</v>
      </c>
      <c r="D134" s="21">
        <f>SUM(D135:D136)</f>
        <v>8430</v>
      </c>
      <c r="E134" s="21">
        <f aca="true" t="shared" si="45" ref="E134:J134">SUM(E135:E136)</f>
        <v>5500</v>
      </c>
      <c r="F134" s="21">
        <f t="shared" si="45"/>
        <v>8000</v>
      </c>
      <c r="G134" s="21">
        <f t="shared" si="45"/>
        <v>6000</v>
      </c>
      <c r="H134" s="21">
        <f t="shared" si="45"/>
        <v>5550</v>
      </c>
      <c r="I134" s="21">
        <f t="shared" si="45"/>
        <v>5000</v>
      </c>
      <c r="J134" s="21">
        <f t="shared" si="45"/>
        <v>0</v>
      </c>
      <c r="K134" s="99" t="s">
        <v>135</v>
      </c>
    </row>
    <row r="135" spans="1:11" s="10" customFormat="1" ht="15" customHeight="1">
      <c r="A135" s="59">
        <v>99</v>
      </c>
      <c r="B135" s="12" t="s">
        <v>16</v>
      </c>
      <c r="C135" s="28">
        <f>SUM(D135:J135)</f>
        <v>37332</v>
      </c>
      <c r="D135" s="44">
        <v>7282</v>
      </c>
      <c r="E135" s="44">
        <f aca="true" t="shared" si="46" ref="E135:J135">SUM(E138:E160)</f>
        <v>5500</v>
      </c>
      <c r="F135" s="44">
        <f t="shared" si="46"/>
        <v>8000</v>
      </c>
      <c r="G135" s="44">
        <f t="shared" si="46"/>
        <v>6000</v>
      </c>
      <c r="H135" s="44">
        <f t="shared" si="46"/>
        <v>5550</v>
      </c>
      <c r="I135" s="44">
        <f t="shared" si="46"/>
        <v>5000</v>
      </c>
      <c r="J135" s="44">
        <f t="shared" si="46"/>
        <v>0</v>
      </c>
      <c r="K135" s="105"/>
    </row>
    <row r="136" spans="1:11" s="10" customFormat="1" ht="15" customHeight="1">
      <c r="A136" s="59">
        <v>100</v>
      </c>
      <c r="B136" s="12" t="s">
        <v>18</v>
      </c>
      <c r="C136" s="28">
        <f>SUM(D136:J136)</f>
        <v>1148</v>
      </c>
      <c r="D136" s="44">
        <v>1148</v>
      </c>
      <c r="E136" s="29"/>
      <c r="F136" s="29"/>
      <c r="G136" s="29"/>
      <c r="H136" s="29"/>
      <c r="I136" s="29"/>
      <c r="J136" s="29"/>
      <c r="K136" s="105"/>
    </row>
    <row r="137" spans="1:11" s="17" customFormat="1" ht="15" customHeight="1">
      <c r="A137" s="58"/>
      <c r="B137" s="16" t="s">
        <v>29</v>
      </c>
      <c r="C137" s="24"/>
      <c r="D137" s="40"/>
      <c r="E137" s="27"/>
      <c r="F137" s="27"/>
      <c r="G137" s="27"/>
      <c r="H137" s="27"/>
      <c r="I137" s="27"/>
      <c r="J137" s="27"/>
      <c r="K137" s="101"/>
    </row>
    <row r="138" spans="1:11" s="17" customFormat="1" ht="15" customHeight="1">
      <c r="A138" s="59">
        <v>101</v>
      </c>
      <c r="B138" s="15" t="s">
        <v>76</v>
      </c>
      <c r="C138" s="25">
        <f aca="true" t="shared" si="47" ref="C138:C150">SUM(D138:J138)</f>
        <v>2785.3</v>
      </c>
      <c r="D138" s="44">
        <f>3000-214.7</f>
        <v>2785.3</v>
      </c>
      <c r="E138" s="27"/>
      <c r="F138" s="27"/>
      <c r="G138" s="27"/>
      <c r="H138" s="27"/>
      <c r="I138" s="27"/>
      <c r="J138" s="27"/>
      <c r="K138" s="101"/>
    </row>
    <row r="139" spans="1:11" s="17" customFormat="1" ht="15" customHeight="1">
      <c r="A139" s="59">
        <v>102</v>
      </c>
      <c r="B139" s="15" t="s">
        <v>152</v>
      </c>
      <c r="C139" s="25">
        <f t="shared" si="47"/>
        <v>1998.4</v>
      </c>
      <c r="D139" s="44">
        <f>2000-500-180+678.4</f>
        <v>1998.4</v>
      </c>
      <c r="E139" s="27"/>
      <c r="F139" s="27"/>
      <c r="G139" s="27"/>
      <c r="H139" s="27"/>
      <c r="I139" s="27"/>
      <c r="J139" s="27"/>
      <c r="K139" s="101"/>
    </row>
    <row r="140" spans="1:11" s="10" customFormat="1" ht="15.75">
      <c r="A140" s="59">
        <v>103</v>
      </c>
      <c r="B140" s="12" t="s">
        <v>77</v>
      </c>
      <c r="C140" s="25">
        <f t="shared" si="47"/>
        <v>465</v>
      </c>
      <c r="D140" s="37">
        <f>1000-535</f>
        <v>465</v>
      </c>
      <c r="E140" s="26"/>
      <c r="F140" s="26"/>
      <c r="G140" s="26"/>
      <c r="H140" s="26"/>
      <c r="I140" s="26"/>
      <c r="J140" s="26"/>
      <c r="K140" s="99"/>
    </row>
    <row r="141" spans="1:11" s="10" customFormat="1" ht="15.75">
      <c r="A141" s="59">
        <v>104</v>
      </c>
      <c r="B141" s="12" t="s">
        <v>78</v>
      </c>
      <c r="C141" s="25">
        <f t="shared" si="47"/>
        <v>2531.3</v>
      </c>
      <c r="D141" s="37">
        <f>2500+1148-1116.7</f>
        <v>2531.3</v>
      </c>
      <c r="E141" s="26"/>
      <c r="F141" s="26"/>
      <c r="G141" s="26"/>
      <c r="H141" s="26"/>
      <c r="I141" s="26"/>
      <c r="J141" s="26"/>
      <c r="K141" s="99"/>
    </row>
    <row r="142" spans="1:11" s="10" customFormat="1" ht="15.75">
      <c r="A142" s="59">
        <v>105</v>
      </c>
      <c r="B142" s="12" t="s">
        <v>42</v>
      </c>
      <c r="C142" s="25">
        <f t="shared" si="47"/>
        <v>1500</v>
      </c>
      <c r="D142" s="26"/>
      <c r="E142" s="26">
        <v>1500</v>
      </c>
      <c r="F142" s="26"/>
      <c r="G142" s="26"/>
      <c r="H142" s="26"/>
      <c r="I142" s="26"/>
      <c r="J142" s="26"/>
      <c r="K142" s="99"/>
    </row>
    <row r="143" spans="1:11" s="10" customFormat="1" ht="15.75">
      <c r="A143" s="59">
        <v>106</v>
      </c>
      <c r="B143" s="12" t="s">
        <v>41</v>
      </c>
      <c r="C143" s="25">
        <f t="shared" si="47"/>
        <v>2000</v>
      </c>
      <c r="D143" s="26"/>
      <c r="E143" s="26">
        <v>2000</v>
      </c>
      <c r="F143" s="26"/>
      <c r="G143" s="26"/>
      <c r="H143" s="26"/>
      <c r="I143" s="26"/>
      <c r="J143" s="26"/>
      <c r="K143" s="99"/>
    </row>
    <row r="144" spans="1:11" s="10" customFormat="1" ht="15" customHeight="1">
      <c r="A144" s="59">
        <v>107</v>
      </c>
      <c r="B144" s="12" t="s">
        <v>43</v>
      </c>
      <c r="C144" s="25">
        <f t="shared" si="47"/>
        <v>2000</v>
      </c>
      <c r="D144" s="26"/>
      <c r="E144" s="26"/>
      <c r="F144" s="26">
        <v>2000</v>
      </c>
      <c r="G144" s="26"/>
      <c r="H144" s="26"/>
      <c r="I144" s="26"/>
      <c r="J144" s="26"/>
      <c r="K144" s="99"/>
    </row>
    <row r="145" spans="1:11" s="10" customFormat="1" ht="15" customHeight="1">
      <c r="A145" s="59">
        <v>108</v>
      </c>
      <c r="B145" s="12" t="s">
        <v>46</v>
      </c>
      <c r="C145" s="25">
        <f t="shared" si="47"/>
        <v>2000</v>
      </c>
      <c r="D145" s="26"/>
      <c r="E145" s="26"/>
      <c r="F145" s="26">
        <v>2000</v>
      </c>
      <c r="G145" s="26"/>
      <c r="H145" s="26"/>
      <c r="I145" s="26"/>
      <c r="J145" s="26"/>
      <c r="K145" s="99"/>
    </row>
    <row r="146" spans="1:11" s="10" customFormat="1" ht="15" customHeight="1">
      <c r="A146" s="59">
        <v>109</v>
      </c>
      <c r="B146" s="12" t="s">
        <v>44</v>
      </c>
      <c r="C146" s="25">
        <f t="shared" si="47"/>
        <v>5000</v>
      </c>
      <c r="D146" s="26"/>
      <c r="E146" s="26"/>
      <c r="F146" s="26"/>
      <c r="G146" s="26">
        <v>3000</v>
      </c>
      <c r="H146" s="26">
        <v>2000</v>
      </c>
      <c r="I146" s="26"/>
      <c r="J146" s="26"/>
      <c r="K146" s="99"/>
    </row>
    <row r="147" spans="1:11" s="10" customFormat="1" ht="15" customHeight="1">
      <c r="A147" s="59">
        <v>110</v>
      </c>
      <c r="B147" s="12" t="s">
        <v>153</v>
      </c>
      <c r="C147" s="25">
        <f t="shared" si="47"/>
        <v>4000</v>
      </c>
      <c r="D147" s="26"/>
      <c r="E147" s="26"/>
      <c r="F147" s="26"/>
      <c r="G147" s="26">
        <v>3000</v>
      </c>
      <c r="H147" s="26">
        <v>1000</v>
      </c>
      <c r="I147" s="26"/>
      <c r="J147" s="26"/>
      <c r="K147" s="99"/>
    </row>
    <row r="148" spans="1:11" s="10" customFormat="1" ht="15" customHeight="1">
      <c r="A148" s="59">
        <v>111</v>
      </c>
      <c r="B148" s="12" t="s">
        <v>79</v>
      </c>
      <c r="C148" s="25">
        <f t="shared" si="47"/>
        <v>2000</v>
      </c>
      <c r="D148" s="26"/>
      <c r="E148" s="26"/>
      <c r="F148" s="26"/>
      <c r="G148" s="26"/>
      <c r="H148" s="26">
        <v>2000</v>
      </c>
      <c r="I148" s="26"/>
      <c r="J148" s="26"/>
      <c r="K148" s="99"/>
    </row>
    <row r="149" spans="1:11" s="10" customFormat="1" ht="15" customHeight="1">
      <c r="A149" s="59">
        <v>112</v>
      </c>
      <c r="B149" s="12" t="s">
        <v>45</v>
      </c>
      <c r="C149" s="25">
        <f t="shared" si="47"/>
        <v>5000</v>
      </c>
      <c r="D149" s="26"/>
      <c r="E149" s="26"/>
      <c r="F149" s="26"/>
      <c r="G149" s="26"/>
      <c r="H149" s="26"/>
      <c r="I149" s="26">
        <v>5000</v>
      </c>
      <c r="J149" s="26"/>
      <c r="K149" s="99"/>
    </row>
    <row r="150" spans="1:11" s="10" customFormat="1" ht="15" customHeight="1">
      <c r="A150" s="59">
        <v>113</v>
      </c>
      <c r="B150" s="12" t="s">
        <v>26</v>
      </c>
      <c r="C150" s="25">
        <f t="shared" si="47"/>
        <v>650</v>
      </c>
      <c r="D150" s="26">
        <v>650</v>
      </c>
      <c r="E150" s="26"/>
      <c r="F150" s="26"/>
      <c r="G150" s="26"/>
      <c r="H150" s="26"/>
      <c r="I150" s="26"/>
      <c r="J150" s="26"/>
      <c r="K150" s="99"/>
    </row>
    <row r="151" spans="1:11" s="10" customFormat="1" ht="32.25" customHeight="1">
      <c r="A151" s="59"/>
      <c r="B151" s="117" t="s">
        <v>154</v>
      </c>
      <c r="C151" s="25"/>
      <c r="D151" s="26"/>
      <c r="E151" s="26"/>
      <c r="F151" s="26"/>
      <c r="G151" s="26"/>
      <c r="H151" s="26"/>
      <c r="I151" s="26"/>
      <c r="J151" s="26"/>
      <c r="K151" s="99"/>
    </row>
    <row r="152" spans="1:11" s="10" customFormat="1" ht="15" customHeight="1">
      <c r="A152" s="59">
        <v>114</v>
      </c>
      <c r="B152" s="14" t="s">
        <v>155</v>
      </c>
      <c r="C152" s="25">
        <f>SUM(D152:J152)</f>
        <v>1000</v>
      </c>
      <c r="D152" s="26"/>
      <c r="E152" s="26">
        <v>1000</v>
      </c>
      <c r="F152" s="26"/>
      <c r="G152" s="26"/>
      <c r="H152" s="26"/>
      <c r="I152" s="26"/>
      <c r="J152" s="26"/>
      <c r="K152" s="99"/>
    </row>
    <row r="153" spans="1:11" s="10" customFormat="1" ht="15" customHeight="1">
      <c r="A153" s="59">
        <v>115</v>
      </c>
      <c r="B153" s="14" t="s">
        <v>156</v>
      </c>
      <c r="C153" s="25">
        <f aca="true" t="shared" si="48" ref="C153:C160">SUM(D153:J153)</f>
        <v>450</v>
      </c>
      <c r="D153" s="26"/>
      <c r="E153" s="26">
        <v>450</v>
      </c>
      <c r="F153" s="26"/>
      <c r="G153" s="26"/>
      <c r="H153" s="26"/>
      <c r="I153" s="26"/>
      <c r="J153" s="26"/>
      <c r="K153" s="99"/>
    </row>
    <row r="154" spans="1:11" s="10" customFormat="1" ht="15" customHeight="1">
      <c r="A154" s="59">
        <v>116</v>
      </c>
      <c r="B154" s="14" t="s">
        <v>72</v>
      </c>
      <c r="C154" s="25">
        <f t="shared" si="48"/>
        <v>1000</v>
      </c>
      <c r="D154" s="26"/>
      <c r="E154" s="26"/>
      <c r="F154" s="26">
        <v>1000</v>
      </c>
      <c r="G154" s="26"/>
      <c r="H154" s="26"/>
      <c r="I154" s="26"/>
      <c r="J154" s="26"/>
      <c r="K154" s="99"/>
    </row>
    <row r="155" spans="1:11" s="10" customFormat="1" ht="15" customHeight="1">
      <c r="A155" s="59">
        <v>117</v>
      </c>
      <c r="B155" s="14" t="s">
        <v>157</v>
      </c>
      <c r="C155" s="25">
        <f t="shared" si="48"/>
        <v>1000</v>
      </c>
      <c r="D155" s="26"/>
      <c r="E155" s="26"/>
      <c r="F155" s="26">
        <v>1000</v>
      </c>
      <c r="G155" s="26"/>
      <c r="H155" s="26"/>
      <c r="I155" s="26"/>
      <c r="J155" s="26"/>
      <c r="K155" s="99"/>
    </row>
    <row r="156" spans="1:11" s="10" customFormat="1" ht="15" customHeight="1">
      <c r="A156" s="59">
        <v>118</v>
      </c>
      <c r="B156" s="14" t="s">
        <v>158</v>
      </c>
      <c r="C156" s="25">
        <f t="shared" si="48"/>
        <v>450</v>
      </c>
      <c r="D156" s="26"/>
      <c r="E156" s="26"/>
      <c r="F156" s="26">
        <v>450</v>
      </c>
      <c r="G156" s="26"/>
      <c r="H156" s="26"/>
      <c r="I156" s="26"/>
      <c r="J156" s="26"/>
      <c r="K156" s="99"/>
    </row>
    <row r="157" spans="1:11" s="10" customFormat="1" ht="15" customHeight="1">
      <c r="A157" s="59">
        <v>119</v>
      </c>
      <c r="B157" s="14" t="s">
        <v>80</v>
      </c>
      <c r="C157" s="25">
        <f t="shared" si="48"/>
        <v>1000</v>
      </c>
      <c r="D157" s="26"/>
      <c r="E157" s="26"/>
      <c r="F157" s="26">
        <v>1000</v>
      </c>
      <c r="G157" s="26"/>
      <c r="H157" s="26"/>
      <c r="I157" s="26"/>
      <c r="J157" s="26"/>
      <c r="K157" s="99"/>
    </row>
    <row r="158" spans="1:11" s="10" customFormat="1" ht="15" customHeight="1">
      <c r="A158" s="59">
        <v>120</v>
      </c>
      <c r="B158" s="14" t="s">
        <v>159</v>
      </c>
      <c r="C158" s="25">
        <f t="shared" si="48"/>
        <v>550</v>
      </c>
      <c r="D158" s="26"/>
      <c r="E158" s="26">
        <v>550</v>
      </c>
      <c r="F158" s="26"/>
      <c r="G158" s="26"/>
      <c r="H158" s="26"/>
      <c r="I158" s="26"/>
      <c r="J158" s="26"/>
      <c r="K158" s="99"/>
    </row>
    <row r="159" spans="1:11" s="10" customFormat="1" ht="15" customHeight="1">
      <c r="A159" s="59">
        <v>121</v>
      </c>
      <c r="B159" s="14" t="s">
        <v>160</v>
      </c>
      <c r="C159" s="25">
        <f t="shared" si="48"/>
        <v>550</v>
      </c>
      <c r="D159" s="26"/>
      <c r="E159" s="26"/>
      <c r="F159" s="26">
        <v>550</v>
      </c>
      <c r="G159" s="26"/>
      <c r="H159" s="26"/>
      <c r="I159" s="26"/>
      <c r="J159" s="26"/>
      <c r="K159" s="99"/>
    </row>
    <row r="160" spans="1:11" s="10" customFormat="1" ht="15" customHeight="1">
      <c r="A160" s="56">
        <v>122</v>
      </c>
      <c r="B160" s="11" t="s">
        <v>161</v>
      </c>
      <c r="C160" s="25">
        <f t="shared" si="48"/>
        <v>550</v>
      </c>
      <c r="D160" s="26"/>
      <c r="E160" s="26"/>
      <c r="F160" s="26"/>
      <c r="G160" s="26"/>
      <c r="H160" s="26">
        <v>550</v>
      </c>
      <c r="I160" s="26"/>
      <c r="J160" s="26"/>
      <c r="K160" s="99"/>
    </row>
    <row r="161" spans="1:11" s="9" customFormat="1" ht="63" customHeight="1">
      <c r="A161" s="57">
        <v>123</v>
      </c>
      <c r="B161" s="52" t="s">
        <v>94</v>
      </c>
      <c r="C161" s="21">
        <f>SUM(C162:C163)</f>
        <v>700</v>
      </c>
      <c r="D161" s="21">
        <f>SUM(D162:D163)</f>
        <v>0</v>
      </c>
      <c r="E161" s="21">
        <f aca="true" t="shared" si="49" ref="E161:J161">SUM(E162:E163)</f>
        <v>700</v>
      </c>
      <c r="F161" s="21">
        <f t="shared" si="49"/>
        <v>0</v>
      </c>
      <c r="G161" s="21">
        <f t="shared" si="49"/>
        <v>0</v>
      </c>
      <c r="H161" s="21">
        <f t="shared" si="49"/>
        <v>0</v>
      </c>
      <c r="I161" s="21">
        <f t="shared" si="49"/>
        <v>0</v>
      </c>
      <c r="J161" s="21">
        <f t="shared" si="49"/>
        <v>0</v>
      </c>
      <c r="K161" s="99" t="s">
        <v>82</v>
      </c>
    </row>
    <row r="162" spans="1:11" s="10" customFormat="1" ht="15" customHeight="1">
      <c r="A162" s="59">
        <v>124</v>
      </c>
      <c r="B162" s="12" t="s">
        <v>16</v>
      </c>
      <c r="C162" s="25">
        <f>SUM(D162:J162)</f>
        <v>700</v>
      </c>
      <c r="D162" s="26">
        <f>800-800</f>
        <v>0</v>
      </c>
      <c r="E162" s="26">
        <v>700</v>
      </c>
      <c r="F162" s="26"/>
      <c r="G162" s="26"/>
      <c r="H162" s="26"/>
      <c r="I162" s="26"/>
      <c r="J162" s="26"/>
      <c r="K162" s="99"/>
    </row>
    <row r="163" spans="1:11" s="10" customFormat="1" ht="15" customHeight="1">
      <c r="A163" s="59">
        <v>125</v>
      </c>
      <c r="B163" s="12" t="s">
        <v>17</v>
      </c>
      <c r="C163" s="25">
        <f>SUM(D163:J163)</f>
        <v>0</v>
      </c>
      <c r="D163" s="26"/>
      <c r="E163" s="26"/>
      <c r="F163" s="26"/>
      <c r="G163" s="26"/>
      <c r="H163" s="26"/>
      <c r="I163" s="26"/>
      <c r="J163" s="26"/>
      <c r="K163" s="99"/>
    </row>
    <row r="164" spans="1:11" s="17" customFormat="1" ht="15" customHeight="1">
      <c r="A164" s="58"/>
      <c r="B164" s="16" t="s">
        <v>28</v>
      </c>
      <c r="C164" s="24"/>
      <c r="D164" s="27"/>
      <c r="E164" s="27"/>
      <c r="F164" s="27"/>
      <c r="G164" s="27"/>
      <c r="H164" s="27"/>
      <c r="I164" s="27"/>
      <c r="J164" s="27"/>
      <c r="K164" s="101"/>
    </row>
    <row r="165" spans="1:11" s="10" customFormat="1" ht="15" customHeight="1">
      <c r="A165" s="59">
        <v>126</v>
      </c>
      <c r="B165" s="12" t="s">
        <v>80</v>
      </c>
      <c r="C165" s="25">
        <f>SUM(D165:J165)</f>
        <v>0</v>
      </c>
      <c r="D165" s="26">
        <v>0</v>
      </c>
      <c r="E165" s="26">
        <v>0</v>
      </c>
      <c r="F165" s="26"/>
      <c r="G165" s="26"/>
      <c r="H165" s="26"/>
      <c r="I165" s="26"/>
      <c r="J165" s="26"/>
      <c r="K165" s="99"/>
    </row>
    <row r="166" spans="1:11" s="10" customFormat="1" ht="15" customHeight="1">
      <c r="A166" s="59">
        <v>127</v>
      </c>
      <c r="B166" s="12" t="s">
        <v>47</v>
      </c>
      <c r="C166" s="25">
        <f>SUM(D166:J166)</f>
        <v>700</v>
      </c>
      <c r="D166" s="26">
        <f>800-800</f>
        <v>0</v>
      </c>
      <c r="E166" s="26">
        <v>700</v>
      </c>
      <c r="F166" s="26"/>
      <c r="G166" s="26"/>
      <c r="H166" s="26"/>
      <c r="I166" s="26"/>
      <c r="J166" s="26"/>
      <c r="K166" s="99"/>
    </row>
    <row r="167" spans="1:11" s="9" customFormat="1" ht="66" customHeight="1">
      <c r="A167" s="57">
        <v>128</v>
      </c>
      <c r="B167" s="48" t="s">
        <v>95</v>
      </c>
      <c r="C167" s="21">
        <f>SUM(C168)</f>
        <v>1442929</v>
      </c>
      <c r="D167" s="21">
        <f>SUM(D168)</f>
        <v>167203</v>
      </c>
      <c r="E167" s="21">
        <f aca="true" t="shared" si="50" ref="E167:J167">SUM(E168)</f>
        <v>195201</v>
      </c>
      <c r="F167" s="21">
        <f t="shared" si="50"/>
        <v>216105</v>
      </c>
      <c r="G167" s="21">
        <f t="shared" si="50"/>
        <v>216105</v>
      </c>
      <c r="H167" s="21">
        <f t="shared" si="50"/>
        <v>216105</v>
      </c>
      <c r="I167" s="21">
        <f t="shared" si="50"/>
        <v>216105</v>
      </c>
      <c r="J167" s="21">
        <f t="shared" si="50"/>
        <v>216105</v>
      </c>
      <c r="K167" s="99" t="s">
        <v>136</v>
      </c>
    </row>
    <row r="168" spans="1:11" s="10" customFormat="1" ht="15" customHeight="1">
      <c r="A168" s="59">
        <v>129</v>
      </c>
      <c r="B168" s="12" t="s">
        <v>18</v>
      </c>
      <c r="C168" s="28">
        <f>SUM(D168:J168)</f>
        <v>1442929</v>
      </c>
      <c r="D168" s="44">
        <f>176507-9304</f>
        <v>167203</v>
      </c>
      <c r="E168" s="44">
        <v>195201</v>
      </c>
      <c r="F168" s="44">
        <v>216105</v>
      </c>
      <c r="G168" s="44">
        <v>216105</v>
      </c>
      <c r="H168" s="44">
        <v>216105</v>
      </c>
      <c r="I168" s="44">
        <v>216105</v>
      </c>
      <c r="J168" s="44">
        <v>216105</v>
      </c>
      <c r="K168" s="99"/>
    </row>
    <row r="169" spans="1:11" s="9" customFormat="1" ht="63" customHeight="1">
      <c r="A169" s="60">
        <v>130</v>
      </c>
      <c r="B169" s="47" t="s">
        <v>96</v>
      </c>
      <c r="C169" s="21">
        <f aca="true" t="shared" si="51" ref="C169:J169">SUM(C170)</f>
        <v>745128.5</v>
      </c>
      <c r="D169" s="45">
        <f t="shared" si="51"/>
        <v>94180.49999999999</v>
      </c>
      <c r="E169" s="45">
        <f t="shared" si="51"/>
        <v>95172</v>
      </c>
      <c r="F169" s="45">
        <f t="shared" si="51"/>
        <v>110087</v>
      </c>
      <c r="G169" s="45">
        <f t="shared" si="51"/>
        <v>112014</v>
      </c>
      <c r="H169" s="45">
        <f t="shared" si="51"/>
        <v>111225</v>
      </c>
      <c r="I169" s="45">
        <f t="shared" si="51"/>
        <v>111225</v>
      </c>
      <c r="J169" s="45">
        <f t="shared" si="51"/>
        <v>111225</v>
      </c>
      <c r="K169" s="99" t="s">
        <v>137</v>
      </c>
    </row>
    <row r="170" spans="1:11" s="10" customFormat="1" ht="15" customHeight="1">
      <c r="A170" s="59">
        <v>131</v>
      </c>
      <c r="B170" s="15" t="s">
        <v>16</v>
      </c>
      <c r="C170" s="28">
        <f>SUM(D170:J170)</f>
        <v>745128.5</v>
      </c>
      <c r="D170" s="116">
        <f>91990.2+504.2+942.7+483.9+0.1+351.8-0.1-92.3</f>
        <v>94180.49999999999</v>
      </c>
      <c r="E170" s="44">
        <v>95172</v>
      </c>
      <c r="F170" s="44">
        <v>110087</v>
      </c>
      <c r="G170" s="44">
        <v>112014</v>
      </c>
      <c r="H170" s="44">
        <v>111225</v>
      </c>
      <c r="I170" s="44">
        <v>111225</v>
      </c>
      <c r="J170" s="44">
        <v>111225</v>
      </c>
      <c r="K170" s="99"/>
    </row>
    <row r="171" spans="1:11" s="10" customFormat="1" ht="66.75" customHeight="1">
      <c r="A171" s="57">
        <v>132</v>
      </c>
      <c r="B171" s="53" t="s">
        <v>97</v>
      </c>
      <c r="C171" s="23">
        <f>SUM(C172+C176)</f>
        <v>264788</v>
      </c>
      <c r="D171" s="50">
        <f>SUM(D172+D176)</f>
        <v>66857.8</v>
      </c>
      <c r="E171" s="50">
        <f aca="true" t="shared" si="52" ref="E171:J171">SUM(E172+E176)</f>
        <v>30445</v>
      </c>
      <c r="F171" s="50">
        <f t="shared" si="52"/>
        <v>34119.2</v>
      </c>
      <c r="G171" s="50">
        <f t="shared" si="52"/>
        <v>34906</v>
      </c>
      <c r="H171" s="50">
        <f t="shared" si="52"/>
        <v>32820</v>
      </c>
      <c r="I171" s="50">
        <f t="shared" si="52"/>
        <v>32820</v>
      </c>
      <c r="J171" s="50">
        <f t="shared" si="52"/>
        <v>32820</v>
      </c>
      <c r="K171" s="99" t="s">
        <v>48</v>
      </c>
    </row>
    <row r="172" spans="1:11" s="10" customFormat="1" ht="15" customHeight="1">
      <c r="A172" s="59">
        <v>133</v>
      </c>
      <c r="B172" s="15" t="s">
        <v>16</v>
      </c>
      <c r="C172" s="28">
        <f>SUM(D172:J172)</f>
        <v>260590.59999999998</v>
      </c>
      <c r="D172" s="44">
        <f>SUM(D174:D175)</f>
        <v>62660.4</v>
      </c>
      <c r="E172" s="44">
        <f aca="true" t="shared" si="53" ref="E172:J172">SUM(E174:E175)</f>
        <v>30445</v>
      </c>
      <c r="F172" s="44">
        <f t="shared" si="53"/>
        <v>34119.2</v>
      </c>
      <c r="G172" s="44">
        <f t="shared" si="53"/>
        <v>34906</v>
      </c>
      <c r="H172" s="44">
        <f t="shared" si="53"/>
        <v>32820</v>
      </c>
      <c r="I172" s="44">
        <f t="shared" si="53"/>
        <v>32820</v>
      </c>
      <c r="J172" s="44">
        <f t="shared" si="53"/>
        <v>32820</v>
      </c>
      <c r="K172" s="99"/>
    </row>
    <row r="173" spans="1:11" s="17" customFormat="1" ht="15" customHeight="1">
      <c r="A173" s="58"/>
      <c r="B173" s="16" t="s">
        <v>32</v>
      </c>
      <c r="C173" s="24"/>
      <c r="D173" s="40"/>
      <c r="E173" s="40"/>
      <c r="F173" s="40"/>
      <c r="G173" s="40"/>
      <c r="H173" s="40"/>
      <c r="I173" s="40"/>
      <c r="J173" s="40"/>
      <c r="K173" s="101"/>
    </row>
    <row r="174" spans="1:11" s="10" customFormat="1" ht="26.25" customHeight="1">
      <c r="A174" s="59">
        <v>134</v>
      </c>
      <c r="B174" s="54" t="s">
        <v>30</v>
      </c>
      <c r="C174" s="28">
        <f>SUM(D174:J174)</f>
        <v>227240.6</v>
      </c>
      <c r="D174" s="44">
        <v>29310.4</v>
      </c>
      <c r="E174" s="44">
        <v>30445</v>
      </c>
      <c r="F174" s="44">
        <v>34119.2</v>
      </c>
      <c r="G174" s="44">
        <v>34906</v>
      </c>
      <c r="H174" s="44">
        <v>32820</v>
      </c>
      <c r="I174" s="44">
        <v>32820</v>
      </c>
      <c r="J174" s="44">
        <v>32820</v>
      </c>
      <c r="K174" s="99"/>
    </row>
    <row r="175" spans="1:11" s="10" customFormat="1" ht="42.75" customHeight="1">
      <c r="A175" s="59">
        <v>135</v>
      </c>
      <c r="B175" s="55" t="s">
        <v>27</v>
      </c>
      <c r="C175" s="28">
        <f>SUM(D175:J175)</f>
        <v>33350</v>
      </c>
      <c r="D175" s="29">
        <f>24350+9000</f>
        <v>33350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99"/>
    </row>
    <row r="176" spans="1:11" s="10" customFormat="1" ht="15" customHeight="1">
      <c r="A176" s="59">
        <v>136</v>
      </c>
      <c r="B176" s="12" t="s">
        <v>19</v>
      </c>
      <c r="C176" s="28">
        <f>SUM(D176:J176)</f>
        <v>4197.4</v>
      </c>
      <c r="D176" s="29">
        <v>4197.4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99"/>
    </row>
    <row r="177" spans="1:11" s="19" customFormat="1" ht="66.75" customHeight="1">
      <c r="A177" s="91">
        <v>137</v>
      </c>
      <c r="B177" s="63" t="s">
        <v>131</v>
      </c>
      <c r="C177" s="50">
        <f>SUM(D177:J177)</f>
        <v>3124.8</v>
      </c>
      <c r="D177" s="50">
        <f>SUM(D178)</f>
        <v>3124.8</v>
      </c>
      <c r="E177" s="50">
        <f aca="true" t="shared" si="54" ref="E177:J177">SUM(E178)</f>
        <v>0</v>
      </c>
      <c r="F177" s="50">
        <f t="shared" si="54"/>
        <v>0</v>
      </c>
      <c r="G177" s="50">
        <f t="shared" si="54"/>
        <v>0</v>
      </c>
      <c r="H177" s="50">
        <f t="shared" si="54"/>
        <v>0</v>
      </c>
      <c r="I177" s="50">
        <f t="shared" si="54"/>
        <v>0</v>
      </c>
      <c r="J177" s="50">
        <f t="shared" si="54"/>
        <v>0</v>
      </c>
      <c r="K177" s="103" t="s">
        <v>48</v>
      </c>
    </row>
    <row r="178" spans="1:11" s="19" customFormat="1" ht="15" customHeight="1">
      <c r="A178" s="89">
        <v>138</v>
      </c>
      <c r="B178" s="35" t="s">
        <v>18</v>
      </c>
      <c r="C178" s="43">
        <f>SUM(D178:J178)</f>
        <v>3124.8</v>
      </c>
      <c r="D178" s="44">
        <f>SUM(D180)</f>
        <v>3124.8</v>
      </c>
      <c r="E178" s="44">
        <f aca="true" t="shared" si="55" ref="E178:J178">SUM(E180)</f>
        <v>0</v>
      </c>
      <c r="F178" s="44">
        <f t="shared" si="55"/>
        <v>0</v>
      </c>
      <c r="G178" s="44">
        <f t="shared" si="55"/>
        <v>0</v>
      </c>
      <c r="H178" s="44">
        <f t="shared" si="55"/>
        <v>0</v>
      </c>
      <c r="I178" s="44">
        <f t="shared" si="55"/>
        <v>0</v>
      </c>
      <c r="J178" s="44">
        <f t="shared" si="55"/>
        <v>0</v>
      </c>
      <c r="K178" s="103"/>
    </row>
    <row r="179" spans="1:11" s="41" customFormat="1" ht="15" customHeight="1">
      <c r="A179" s="90"/>
      <c r="B179" s="92" t="s">
        <v>32</v>
      </c>
      <c r="C179" s="39"/>
      <c r="D179" s="40"/>
      <c r="E179" s="40"/>
      <c r="F179" s="40"/>
      <c r="G179" s="40"/>
      <c r="H179" s="40"/>
      <c r="I179" s="40"/>
      <c r="J179" s="40"/>
      <c r="K179" s="104"/>
    </row>
    <row r="180" spans="1:11" s="19" customFormat="1" ht="42.75" customHeight="1">
      <c r="A180" s="89">
        <v>139</v>
      </c>
      <c r="B180" s="93" t="s">
        <v>27</v>
      </c>
      <c r="C180" s="43">
        <f>SUM(D180:J180)</f>
        <v>3124.8</v>
      </c>
      <c r="D180" s="44">
        <v>3124.8</v>
      </c>
      <c r="E180" s="44"/>
      <c r="F180" s="44"/>
      <c r="G180" s="44"/>
      <c r="H180" s="44"/>
      <c r="I180" s="44"/>
      <c r="J180" s="44"/>
      <c r="K180" s="103"/>
    </row>
    <row r="181" spans="1:11" s="10" customFormat="1" ht="66.75" customHeight="1">
      <c r="A181" s="60">
        <v>140</v>
      </c>
      <c r="B181" s="63" t="s">
        <v>132</v>
      </c>
      <c r="C181" s="45">
        <f>SUM(C182)</f>
        <v>657.7</v>
      </c>
      <c r="D181" s="45">
        <f>SUM(D182)</f>
        <v>657.7</v>
      </c>
      <c r="E181" s="45">
        <f aca="true" t="shared" si="56" ref="E181:J181">SUM(E182)</f>
        <v>0</v>
      </c>
      <c r="F181" s="45">
        <f t="shared" si="56"/>
        <v>0</v>
      </c>
      <c r="G181" s="45">
        <f t="shared" si="56"/>
        <v>0</v>
      </c>
      <c r="H181" s="45">
        <f t="shared" si="56"/>
        <v>0</v>
      </c>
      <c r="I181" s="45">
        <f t="shared" si="56"/>
        <v>0</v>
      </c>
      <c r="J181" s="45">
        <f t="shared" si="56"/>
        <v>0</v>
      </c>
      <c r="K181" s="103" t="s">
        <v>135</v>
      </c>
    </row>
    <row r="182" spans="1:11" s="10" customFormat="1" ht="15" customHeight="1">
      <c r="A182" s="59">
        <v>141</v>
      </c>
      <c r="B182" s="42" t="s">
        <v>17</v>
      </c>
      <c r="C182" s="43">
        <f>SUM(D182:J182)</f>
        <v>657.7</v>
      </c>
      <c r="D182" s="44">
        <v>657.7</v>
      </c>
      <c r="E182" s="44"/>
      <c r="F182" s="44"/>
      <c r="G182" s="44"/>
      <c r="H182" s="44"/>
      <c r="I182" s="44"/>
      <c r="J182" s="44"/>
      <c r="K182" s="103"/>
    </row>
    <row r="183" spans="1:11" s="9" customFormat="1" ht="15" customHeight="1">
      <c r="A183" s="122" t="s">
        <v>1</v>
      </c>
      <c r="B183" s="123"/>
      <c r="C183" s="124"/>
      <c r="D183" s="124"/>
      <c r="E183" s="124"/>
      <c r="F183" s="124"/>
      <c r="G183" s="124"/>
      <c r="H183" s="124"/>
      <c r="I183" s="124"/>
      <c r="J183" s="124"/>
      <c r="K183" s="125"/>
    </row>
    <row r="184" spans="1:11" s="10" customFormat="1" ht="15.75">
      <c r="A184" s="60">
        <v>142</v>
      </c>
      <c r="B184" s="53" t="s">
        <v>98</v>
      </c>
      <c r="C184" s="23">
        <f>SUM(C185:C186)</f>
        <v>49485.9</v>
      </c>
      <c r="D184" s="21">
        <f>SUM(D185:D186)</f>
        <v>3685.8999999999996</v>
      </c>
      <c r="E184" s="21">
        <f aca="true" t="shared" si="57" ref="E184:J184">SUM(E185:E186)</f>
        <v>15000</v>
      </c>
      <c r="F184" s="21">
        <f t="shared" si="57"/>
        <v>15050</v>
      </c>
      <c r="G184" s="21">
        <f t="shared" si="57"/>
        <v>15050</v>
      </c>
      <c r="H184" s="21">
        <f t="shared" si="57"/>
        <v>300</v>
      </c>
      <c r="I184" s="21">
        <f t="shared" si="57"/>
        <v>200</v>
      </c>
      <c r="J184" s="21">
        <f t="shared" si="57"/>
        <v>200</v>
      </c>
      <c r="K184" s="105"/>
    </row>
    <row r="185" spans="1:11" s="10" customFormat="1" ht="15" customHeight="1">
      <c r="A185" s="59">
        <v>143</v>
      </c>
      <c r="B185" s="12" t="s">
        <v>16</v>
      </c>
      <c r="C185" s="22">
        <f>SUM(D185:J185)</f>
        <v>49485.9</v>
      </c>
      <c r="D185" s="20">
        <f>SUM(D190+D200)</f>
        <v>3685.8999999999996</v>
      </c>
      <c r="E185" s="20">
        <f aca="true" t="shared" si="58" ref="E185:J185">SUM(E190+E200)</f>
        <v>15000</v>
      </c>
      <c r="F185" s="20">
        <f t="shared" si="58"/>
        <v>15050</v>
      </c>
      <c r="G185" s="20">
        <f t="shared" si="58"/>
        <v>15050</v>
      </c>
      <c r="H185" s="20">
        <f t="shared" si="58"/>
        <v>300</v>
      </c>
      <c r="I185" s="20">
        <f t="shared" si="58"/>
        <v>200</v>
      </c>
      <c r="J185" s="20">
        <f t="shared" si="58"/>
        <v>200</v>
      </c>
      <c r="K185" s="99"/>
    </row>
    <row r="186" spans="1:11" s="10" customFormat="1" ht="15" customHeight="1">
      <c r="A186" s="59">
        <v>144</v>
      </c>
      <c r="B186" s="12" t="s">
        <v>18</v>
      </c>
      <c r="C186" s="22">
        <f>SUM(D186:J186)</f>
        <v>0</v>
      </c>
      <c r="D186" s="20">
        <f>SUM(D191)</f>
        <v>0</v>
      </c>
      <c r="E186" s="20">
        <f aca="true" t="shared" si="59" ref="E186:J186">SUM(E191)</f>
        <v>0</v>
      </c>
      <c r="F186" s="20">
        <f t="shared" si="59"/>
        <v>0</v>
      </c>
      <c r="G186" s="20">
        <f t="shared" si="59"/>
        <v>0</v>
      </c>
      <c r="H186" s="20">
        <f t="shared" si="59"/>
        <v>0</v>
      </c>
      <c r="I186" s="20">
        <f t="shared" si="59"/>
        <v>0</v>
      </c>
      <c r="J186" s="20">
        <f t="shared" si="59"/>
        <v>0</v>
      </c>
      <c r="K186" s="99"/>
    </row>
    <row r="187" spans="1:11" s="10" customFormat="1" ht="15" customHeight="1">
      <c r="A187" s="56"/>
      <c r="B187" s="7"/>
      <c r="C187" s="8"/>
      <c r="D187" s="8"/>
      <c r="E187" s="8"/>
      <c r="F187" s="8"/>
      <c r="G187" s="8"/>
      <c r="H187" s="8"/>
      <c r="I187" s="8"/>
      <c r="J187" s="8"/>
      <c r="K187" s="99"/>
    </row>
    <row r="188" spans="1:11" s="10" customFormat="1" ht="15" customHeight="1">
      <c r="A188" s="118" t="s">
        <v>20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1"/>
    </row>
    <row r="189" spans="1:11" s="10" customFormat="1" ht="34.5" customHeight="1">
      <c r="A189" s="60">
        <v>145</v>
      </c>
      <c r="B189" s="53" t="s">
        <v>84</v>
      </c>
      <c r="C189" s="23">
        <f aca="true" t="shared" si="60" ref="C189:J189">SUM(C190:C191)</f>
        <v>48606.7</v>
      </c>
      <c r="D189" s="45">
        <f t="shared" si="60"/>
        <v>3606.7</v>
      </c>
      <c r="E189" s="45">
        <f t="shared" si="60"/>
        <v>15000</v>
      </c>
      <c r="F189" s="45">
        <f t="shared" si="60"/>
        <v>15000</v>
      </c>
      <c r="G189" s="45">
        <f t="shared" si="60"/>
        <v>15000</v>
      </c>
      <c r="H189" s="45">
        <f t="shared" si="60"/>
        <v>0</v>
      </c>
      <c r="I189" s="45">
        <f t="shared" si="60"/>
        <v>0</v>
      </c>
      <c r="J189" s="45">
        <f t="shared" si="60"/>
        <v>0</v>
      </c>
      <c r="K189" s="99"/>
    </row>
    <row r="190" spans="1:11" s="10" customFormat="1" ht="15" customHeight="1">
      <c r="A190" s="59">
        <v>146</v>
      </c>
      <c r="B190" s="12" t="s">
        <v>16</v>
      </c>
      <c r="C190" s="22">
        <f>SUM(D190:J190)</f>
        <v>48606.7</v>
      </c>
      <c r="D190" s="71">
        <f>SUM(D195)</f>
        <v>3606.7</v>
      </c>
      <c r="E190" s="71">
        <f aca="true" t="shared" si="61" ref="E190:J191">SUM(E195)</f>
        <v>15000</v>
      </c>
      <c r="F190" s="71">
        <f t="shared" si="61"/>
        <v>15000</v>
      </c>
      <c r="G190" s="71">
        <f t="shared" si="61"/>
        <v>15000</v>
      </c>
      <c r="H190" s="20">
        <f t="shared" si="61"/>
        <v>0</v>
      </c>
      <c r="I190" s="20">
        <f t="shared" si="61"/>
        <v>0</v>
      </c>
      <c r="J190" s="20">
        <f t="shared" si="61"/>
        <v>0</v>
      </c>
      <c r="K190" s="99"/>
    </row>
    <row r="191" spans="1:11" s="10" customFormat="1" ht="15" customHeight="1">
      <c r="A191" s="89">
        <v>147</v>
      </c>
      <c r="B191" s="12" t="s">
        <v>18</v>
      </c>
      <c r="C191" s="22">
        <f>SUM(D191:J191)</f>
        <v>0</v>
      </c>
      <c r="D191" s="20">
        <f>SUM(D196)</f>
        <v>0</v>
      </c>
      <c r="E191" s="20">
        <f t="shared" si="61"/>
        <v>0</v>
      </c>
      <c r="F191" s="20">
        <f t="shared" si="61"/>
        <v>0</v>
      </c>
      <c r="G191" s="20">
        <f t="shared" si="61"/>
        <v>0</v>
      </c>
      <c r="H191" s="20">
        <f t="shared" si="61"/>
        <v>0</v>
      </c>
      <c r="I191" s="20">
        <f t="shared" si="61"/>
        <v>0</v>
      </c>
      <c r="J191" s="20">
        <f t="shared" si="61"/>
        <v>0</v>
      </c>
      <c r="K191" s="99"/>
    </row>
    <row r="192" spans="1:11" s="10" customFormat="1" ht="15" customHeight="1">
      <c r="A192" s="56"/>
      <c r="B192" s="11"/>
      <c r="C192" s="20"/>
      <c r="D192" s="20"/>
      <c r="E192" s="20"/>
      <c r="F192" s="20"/>
      <c r="G192" s="20"/>
      <c r="H192" s="20"/>
      <c r="I192" s="20"/>
      <c r="J192" s="20"/>
      <c r="K192" s="99"/>
    </row>
    <row r="193" spans="1:11" s="10" customFormat="1" ht="15" customHeight="1">
      <c r="A193" s="126" t="s">
        <v>33</v>
      </c>
      <c r="B193" s="130"/>
      <c r="C193" s="130"/>
      <c r="D193" s="130"/>
      <c r="E193" s="130"/>
      <c r="F193" s="130"/>
      <c r="G193" s="130"/>
      <c r="H193" s="130"/>
      <c r="I193" s="130"/>
      <c r="J193" s="130"/>
      <c r="K193" s="131"/>
    </row>
    <row r="194" spans="1:11" s="51" customFormat="1" ht="63">
      <c r="A194" s="62">
        <v>148</v>
      </c>
      <c r="B194" s="63" t="s">
        <v>162</v>
      </c>
      <c r="C194" s="50">
        <f>SUM(D194:J194)</f>
        <v>48606.7</v>
      </c>
      <c r="D194" s="45">
        <f>SUM(D195:D196)</f>
        <v>3606.7</v>
      </c>
      <c r="E194" s="45">
        <f aca="true" t="shared" si="62" ref="E194:J194">SUM(E195:E196)</f>
        <v>15000</v>
      </c>
      <c r="F194" s="45">
        <f t="shared" si="62"/>
        <v>15000</v>
      </c>
      <c r="G194" s="45">
        <f t="shared" si="62"/>
        <v>15000</v>
      </c>
      <c r="H194" s="45">
        <f t="shared" si="62"/>
        <v>0</v>
      </c>
      <c r="I194" s="45">
        <f t="shared" si="62"/>
        <v>0</v>
      </c>
      <c r="J194" s="45">
        <f t="shared" si="62"/>
        <v>0</v>
      </c>
      <c r="K194" s="102"/>
    </row>
    <row r="195" spans="1:11" s="19" customFormat="1" ht="15" customHeight="1">
      <c r="A195" s="89">
        <v>149</v>
      </c>
      <c r="B195" s="12" t="s">
        <v>16</v>
      </c>
      <c r="C195" s="22">
        <f>SUM(D195:J195)</f>
        <v>48606.7</v>
      </c>
      <c r="D195" s="71">
        <v>3606.7</v>
      </c>
      <c r="E195" s="71">
        <v>15000</v>
      </c>
      <c r="F195" s="71">
        <v>15000</v>
      </c>
      <c r="G195" s="71">
        <v>15000</v>
      </c>
      <c r="H195" s="71"/>
      <c r="I195" s="71"/>
      <c r="J195" s="71"/>
      <c r="K195" s="103"/>
    </row>
    <row r="196" spans="1:11" s="10" customFormat="1" ht="15" customHeight="1">
      <c r="A196" s="89">
        <v>150</v>
      </c>
      <c r="B196" s="12" t="s">
        <v>18</v>
      </c>
      <c r="C196" s="22">
        <f>SUM(D196:J196)</f>
        <v>0</v>
      </c>
      <c r="D196" s="20"/>
      <c r="E196" s="20"/>
      <c r="F196" s="20"/>
      <c r="G196" s="20"/>
      <c r="H196" s="20"/>
      <c r="I196" s="20"/>
      <c r="J196" s="20"/>
      <c r="K196" s="99"/>
    </row>
    <row r="197" spans="1:11" s="10" customFormat="1" ht="15" customHeight="1">
      <c r="A197" s="56"/>
      <c r="B197" s="11"/>
      <c r="C197" s="20"/>
      <c r="D197" s="20"/>
      <c r="E197" s="20"/>
      <c r="F197" s="20"/>
      <c r="G197" s="20"/>
      <c r="H197" s="20"/>
      <c r="I197" s="20"/>
      <c r="J197" s="20"/>
      <c r="K197" s="99"/>
    </row>
    <row r="198" spans="1:11" s="10" customFormat="1" ht="15" customHeight="1">
      <c r="A198" s="118" t="s">
        <v>24</v>
      </c>
      <c r="B198" s="119"/>
      <c r="C198" s="120"/>
      <c r="D198" s="120"/>
      <c r="E198" s="120"/>
      <c r="F198" s="120"/>
      <c r="G198" s="120"/>
      <c r="H198" s="120"/>
      <c r="I198" s="120"/>
      <c r="J198" s="120"/>
      <c r="K198" s="121"/>
    </row>
    <row r="199" spans="1:11" s="10" customFormat="1" ht="15.75">
      <c r="A199" s="60">
        <v>151</v>
      </c>
      <c r="B199" s="53" t="s">
        <v>25</v>
      </c>
      <c r="C199" s="23">
        <f>SUM(C200)</f>
        <v>879.2</v>
      </c>
      <c r="D199" s="21">
        <f>SUM(D200:D200)</f>
        <v>79.2</v>
      </c>
      <c r="E199" s="21">
        <f aca="true" t="shared" si="63" ref="E199:J199">SUM(E200:E200)</f>
        <v>0</v>
      </c>
      <c r="F199" s="21">
        <f t="shared" si="63"/>
        <v>50</v>
      </c>
      <c r="G199" s="21">
        <f t="shared" si="63"/>
        <v>50</v>
      </c>
      <c r="H199" s="21">
        <f t="shared" si="63"/>
        <v>300</v>
      </c>
      <c r="I199" s="21">
        <f t="shared" si="63"/>
        <v>200</v>
      </c>
      <c r="J199" s="21">
        <f t="shared" si="63"/>
        <v>200</v>
      </c>
      <c r="K199" s="99"/>
    </row>
    <row r="200" spans="1:11" s="10" customFormat="1" ht="15" customHeight="1">
      <c r="A200" s="59">
        <v>152</v>
      </c>
      <c r="B200" s="12" t="s">
        <v>16</v>
      </c>
      <c r="C200" s="28">
        <f>SUM(D200:J200)</f>
        <v>879.2</v>
      </c>
      <c r="D200" s="29">
        <f>SUM(D203+D206)</f>
        <v>79.2</v>
      </c>
      <c r="E200" s="29">
        <f aca="true" t="shared" si="64" ref="E200:J200">SUM(E203+E206)</f>
        <v>0</v>
      </c>
      <c r="F200" s="29">
        <f t="shared" si="64"/>
        <v>50</v>
      </c>
      <c r="G200" s="29">
        <f t="shared" si="64"/>
        <v>50</v>
      </c>
      <c r="H200" s="29">
        <f t="shared" si="64"/>
        <v>300</v>
      </c>
      <c r="I200" s="29">
        <f t="shared" si="64"/>
        <v>200</v>
      </c>
      <c r="J200" s="29">
        <f t="shared" si="64"/>
        <v>200</v>
      </c>
      <c r="K200" s="99"/>
    </row>
    <row r="201" spans="1:11" s="10" customFormat="1" ht="15" customHeight="1">
      <c r="A201" s="59"/>
      <c r="B201" s="15"/>
      <c r="C201" s="13"/>
      <c r="D201" s="8"/>
      <c r="E201" s="8"/>
      <c r="F201" s="8"/>
      <c r="G201" s="8"/>
      <c r="H201" s="8"/>
      <c r="I201" s="8"/>
      <c r="J201" s="8"/>
      <c r="K201" s="99"/>
    </row>
    <row r="202" spans="1:11" s="10" customFormat="1" ht="52.5" customHeight="1">
      <c r="A202" s="60">
        <v>153</v>
      </c>
      <c r="B202" s="53" t="s">
        <v>99</v>
      </c>
      <c r="C202" s="23">
        <f>SUM(C203)</f>
        <v>518.2</v>
      </c>
      <c r="D202" s="21">
        <f>SUM(D203:D203)</f>
        <v>68.2</v>
      </c>
      <c r="E202" s="21">
        <f aca="true" t="shared" si="65" ref="E202:J202">SUM(E203:E203)</f>
        <v>0</v>
      </c>
      <c r="F202" s="21">
        <f t="shared" si="65"/>
        <v>50</v>
      </c>
      <c r="G202" s="21">
        <f t="shared" si="65"/>
        <v>50</v>
      </c>
      <c r="H202" s="21">
        <f t="shared" si="65"/>
        <v>150</v>
      </c>
      <c r="I202" s="21">
        <f t="shared" si="65"/>
        <v>100</v>
      </c>
      <c r="J202" s="21">
        <f t="shared" si="65"/>
        <v>100</v>
      </c>
      <c r="K202" s="99" t="s">
        <v>49</v>
      </c>
    </row>
    <row r="203" spans="1:11" s="10" customFormat="1" ht="15" customHeight="1">
      <c r="A203" s="59">
        <v>154</v>
      </c>
      <c r="B203" s="12" t="s">
        <v>16</v>
      </c>
      <c r="C203" s="28">
        <f>SUM(D203:J203)</f>
        <v>518.2</v>
      </c>
      <c r="D203" s="44">
        <f>150-81.8</f>
        <v>68.2</v>
      </c>
      <c r="E203" s="29">
        <v>0</v>
      </c>
      <c r="F203" s="29">
        <v>50</v>
      </c>
      <c r="G203" s="29">
        <v>50</v>
      </c>
      <c r="H203" s="29">
        <v>150</v>
      </c>
      <c r="I203" s="29">
        <v>100</v>
      </c>
      <c r="J203" s="29">
        <v>100</v>
      </c>
      <c r="K203" s="99"/>
    </row>
    <row r="204" spans="1:11" s="10" customFormat="1" ht="15" customHeight="1">
      <c r="A204" s="59"/>
      <c r="B204" s="12"/>
      <c r="C204" s="28"/>
      <c r="D204" s="44"/>
      <c r="E204" s="29"/>
      <c r="F204" s="29"/>
      <c r="G204" s="29"/>
      <c r="H204" s="29"/>
      <c r="I204" s="29"/>
      <c r="J204" s="29"/>
      <c r="K204" s="99"/>
    </row>
    <row r="205" spans="1:11" s="10" customFormat="1" ht="51" customHeight="1">
      <c r="A205" s="60">
        <v>155</v>
      </c>
      <c r="B205" s="53" t="s">
        <v>100</v>
      </c>
      <c r="C205" s="23">
        <f>SUM(C206)</f>
        <v>361</v>
      </c>
      <c r="D205" s="45">
        <f>SUM(D206:D206)</f>
        <v>11</v>
      </c>
      <c r="E205" s="21">
        <f aca="true" t="shared" si="66" ref="E205:J205">SUM(E206:E206)</f>
        <v>0</v>
      </c>
      <c r="F205" s="21">
        <f t="shared" si="66"/>
        <v>0</v>
      </c>
      <c r="G205" s="21">
        <f t="shared" si="66"/>
        <v>0</v>
      </c>
      <c r="H205" s="21">
        <f t="shared" si="66"/>
        <v>150</v>
      </c>
      <c r="I205" s="21">
        <f t="shared" si="66"/>
        <v>100</v>
      </c>
      <c r="J205" s="21">
        <f t="shared" si="66"/>
        <v>100</v>
      </c>
      <c r="K205" s="99" t="s">
        <v>150</v>
      </c>
    </row>
    <row r="206" spans="1:11" s="10" customFormat="1" ht="15" customHeight="1">
      <c r="A206" s="59">
        <v>156</v>
      </c>
      <c r="B206" s="12" t="s">
        <v>16</v>
      </c>
      <c r="C206" s="28">
        <f>SUM(D206:J206)</f>
        <v>361</v>
      </c>
      <c r="D206" s="44">
        <f>150-139</f>
        <v>11</v>
      </c>
      <c r="E206" s="29">
        <v>0</v>
      </c>
      <c r="F206" s="29">
        <v>0</v>
      </c>
      <c r="G206" s="29">
        <v>0</v>
      </c>
      <c r="H206" s="29">
        <v>150</v>
      </c>
      <c r="I206" s="29">
        <v>100</v>
      </c>
      <c r="J206" s="29">
        <v>100</v>
      </c>
      <c r="K206" s="99"/>
    </row>
    <row r="207" spans="1:11" s="10" customFormat="1" ht="15" customHeight="1">
      <c r="A207" s="56"/>
      <c r="B207" s="11"/>
      <c r="C207" s="29"/>
      <c r="D207" s="29"/>
      <c r="E207" s="29"/>
      <c r="F207" s="29"/>
      <c r="G207" s="29"/>
      <c r="H207" s="29"/>
      <c r="I207" s="29"/>
      <c r="J207" s="29"/>
      <c r="K207" s="99"/>
    </row>
    <row r="208" spans="1:11" s="9" customFormat="1" ht="15" customHeight="1">
      <c r="A208" s="122" t="s">
        <v>2</v>
      </c>
      <c r="B208" s="123"/>
      <c r="C208" s="124"/>
      <c r="D208" s="124"/>
      <c r="E208" s="124"/>
      <c r="F208" s="124"/>
      <c r="G208" s="124"/>
      <c r="H208" s="124"/>
      <c r="I208" s="124"/>
      <c r="J208" s="124"/>
      <c r="K208" s="125"/>
    </row>
    <row r="209" spans="1:11" s="10" customFormat="1" ht="15.75">
      <c r="A209" s="60">
        <v>157</v>
      </c>
      <c r="B209" s="53" t="s">
        <v>101</v>
      </c>
      <c r="C209" s="23">
        <f>SUM(C210:C213)</f>
        <v>147951.5</v>
      </c>
      <c r="D209" s="21">
        <f>SUM(D210:D213)</f>
        <v>21289.1</v>
      </c>
      <c r="E209" s="21">
        <f aca="true" t="shared" si="67" ref="E209:J209">SUM(E210:E213)</f>
        <v>20012.9</v>
      </c>
      <c r="F209" s="21">
        <f t="shared" si="67"/>
        <v>21662.5</v>
      </c>
      <c r="G209" s="21">
        <f t="shared" si="67"/>
        <v>21766.5</v>
      </c>
      <c r="H209" s="21">
        <f t="shared" si="67"/>
        <v>21073.5</v>
      </c>
      <c r="I209" s="21">
        <f t="shared" si="67"/>
        <v>21073.5</v>
      </c>
      <c r="J209" s="21">
        <f t="shared" si="67"/>
        <v>21073.5</v>
      </c>
      <c r="K209" s="99"/>
    </row>
    <row r="210" spans="1:11" s="10" customFormat="1" ht="15" customHeight="1">
      <c r="A210" s="59">
        <v>158</v>
      </c>
      <c r="B210" s="12" t="s">
        <v>16</v>
      </c>
      <c r="C210" s="28">
        <f>SUM(D210:J210)</f>
        <v>69842.2</v>
      </c>
      <c r="D210" s="29">
        <f aca="true" t="shared" si="68" ref="D210:J210">SUM(D216+D222)</f>
        <v>9510.2</v>
      </c>
      <c r="E210" s="29">
        <f t="shared" si="68"/>
        <v>9400</v>
      </c>
      <c r="F210" s="29">
        <f t="shared" si="68"/>
        <v>10519</v>
      </c>
      <c r="G210" s="29">
        <f t="shared" si="68"/>
        <v>10623</v>
      </c>
      <c r="H210" s="29">
        <f t="shared" si="68"/>
        <v>9930</v>
      </c>
      <c r="I210" s="29">
        <f t="shared" si="68"/>
        <v>9930</v>
      </c>
      <c r="J210" s="29">
        <f t="shared" si="68"/>
        <v>9930</v>
      </c>
      <c r="K210" s="99"/>
    </row>
    <row r="211" spans="1:11" s="10" customFormat="1" ht="15" customHeight="1">
      <c r="A211" s="59">
        <v>159</v>
      </c>
      <c r="B211" s="12" t="s">
        <v>17</v>
      </c>
      <c r="C211" s="28">
        <f>SUM(D211:J211)</f>
        <v>0</v>
      </c>
      <c r="D211" s="29"/>
      <c r="E211" s="29"/>
      <c r="F211" s="29"/>
      <c r="G211" s="29"/>
      <c r="H211" s="29"/>
      <c r="I211" s="29"/>
      <c r="J211" s="29"/>
      <c r="K211" s="99"/>
    </row>
    <row r="212" spans="1:11" s="10" customFormat="1" ht="15" customHeight="1">
      <c r="A212" s="59">
        <v>160</v>
      </c>
      <c r="B212" s="12" t="s">
        <v>18</v>
      </c>
      <c r="C212" s="28">
        <f>SUM(D212:J212)</f>
        <v>78109.3</v>
      </c>
      <c r="D212" s="29">
        <f>SUM(D224)</f>
        <v>11778.9</v>
      </c>
      <c r="E212" s="29">
        <f aca="true" t="shared" si="69" ref="E212:J212">SUM(E224)</f>
        <v>10612.9</v>
      </c>
      <c r="F212" s="29">
        <f t="shared" si="69"/>
        <v>11143.5</v>
      </c>
      <c r="G212" s="29">
        <f t="shared" si="69"/>
        <v>11143.5</v>
      </c>
      <c r="H212" s="29">
        <f t="shared" si="69"/>
        <v>11143.5</v>
      </c>
      <c r="I212" s="29">
        <f t="shared" si="69"/>
        <v>11143.5</v>
      </c>
      <c r="J212" s="29">
        <f t="shared" si="69"/>
        <v>11143.5</v>
      </c>
      <c r="K212" s="99"/>
    </row>
    <row r="213" spans="1:11" s="10" customFormat="1" ht="15" customHeight="1">
      <c r="A213" s="59">
        <v>161</v>
      </c>
      <c r="B213" s="12" t="s">
        <v>19</v>
      </c>
      <c r="C213" s="28">
        <f>SUM(D213:J213)</f>
        <v>0</v>
      </c>
      <c r="D213" s="29"/>
      <c r="E213" s="29"/>
      <c r="F213" s="29"/>
      <c r="G213" s="29"/>
      <c r="H213" s="29"/>
      <c r="I213" s="29"/>
      <c r="J213" s="29"/>
      <c r="K213" s="99"/>
    </row>
    <row r="214" spans="1:11" s="10" customFormat="1" ht="15" customHeight="1">
      <c r="A214" s="118" t="s">
        <v>20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1"/>
    </row>
    <row r="215" spans="1:11" s="10" customFormat="1" ht="35.25" customHeight="1">
      <c r="A215" s="60">
        <v>162</v>
      </c>
      <c r="B215" s="53" t="s">
        <v>84</v>
      </c>
      <c r="C215" s="23">
        <v>0</v>
      </c>
      <c r="D215" s="21"/>
      <c r="E215" s="21"/>
      <c r="F215" s="21"/>
      <c r="G215" s="21"/>
      <c r="H215" s="21"/>
      <c r="I215" s="21"/>
      <c r="J215" s="21"/>
      <c r="K215" s="99"/>
    </row>
    <row r="216" spans="1:11" s="10" customFormat="1" ht="15" customHeight="1">
      <c r="A216" s="59">
        <v>163</v>
      </c>
      <c r="B216" s="12" t="s">
        <v>16</v>
      </c>
      <c r="C216" s="28">
        <f>SUM(D216:J216)</f>
        <v>0</v>
      </c>
      <c r="D216" s="29"/>
      <c r="E216" s="29"/>
      <c r="F216" s="29"/>
      <c r="G216" s="29"/>
      <c r="H216" s="29"/>
      <c r="I216" s="29"/>
      <c r="J216" s="29"/>
      <c r="K216" s="99"/>
    </row>
    <row r="217" spans="1:11" s="10" customFormat="1" ht="15" customHeight="1">
      <c r="A217" s="126" t="s">
        <v>21</v>
      </c>
      <c r="B217" s="127"/>
      <c r="C217" s="128"/>
      <c r="D217" s="128"/>
      <c r="E217" s="128"/>
      <c r="F217" s="128"/>
      <c r="G217" s="128"/>
      <c r="H217" s="128"/>
      <c r="I217" s="128"/>
      <c r="J217" s="128"/>
      <c r="K217" s="129"/>
    </row>
    <row r="218" spans="1:11" s="10" customFormat="1" ht="48.75" customHeight="1">
      <c r="A218" s="60">
        <v>164</v>
      </c>
      <c r="B218" s="53" t="s">
        <v>113</v>
      </c>
      <c r="C218" s="23">
        <v>0</v>
      </c>
      <c r="D218" s="21"/>
      <c r="E218" s="21"/>
      <c r="F218" s="21"/>
      <c r="G218" s="21"/>
      <c r="H218" s="21"/>
      <c r="I218" s="21"/>
      <c r="J218" s="21"/>
      <c r="K218" s="99"/>
    </row>
    <row r="219" spans="1:11" s="10" customFormat="1" ht="15" customHeight="1">
      <c r="A219" s="59">
        <v>165</v>
      </c>
      <c r="B219" s="12" t="s">
        <v>16</v>
      </c>
      <c r="C219" s="28">
        <f>SUM(D219:J219)</f>
        <v>0</v>
      </c>
      <c r="D219" s="29"/>
      <c r="E219" s="29"/>
      <c r="F219" s="29"/>
      <c r="G219" s="29"/>
      <c r="H219" s="29"/>
      <c r="I219" s="29"/>
      <c r="J219" s="29"/>
      <c r="K219" s="99"/>
    </row>
    <row r="220" spans="1:11" s="10" customFormat="1" ht="15" customHeight="1">
      <c r="A220" s="118" t="s">
        <v>24</v>
      </c>
      <c r="B220" s="119"/>
      <c r="C220" s="120"/>
      <c r="D220" s="120"/>
      <c r="E220" s="120"/>
      <c r="F220" s="120"/>
      <c r="G220" s="120"/>
      <c r="H220" s="120"/>
      <c r="I220" s="120"/>
      <c r="J220" s="120"/>
      <c r="K220" s="121"/>
    </row>
    <row r="221" spans="1:11" s="10" customFormat="1" ht="15.75">
      <c r="A221" s="60">
        <v>166</v>
      </c>
      <c r="B221" s="53" t="s">
        <v>25</v>
      </c>
      <c r="C221" s="23">
        <f>SUM(C222:C224)</f>
        <v>147951.5</v>
      </c>
      <c r="D221" s="21">
        <f>SUM(D222:D224)</f>
        <v>21289.1</v>
      </c>
      <c r="E221" s="21">
        <f aca="true" t="shared" si="70" ref="E221:J221">SUM(E222:E224)</f>
        <v>20012.9</v>
      </c>
      <c r="F221" s="21">
        <f t="shared" si="70"/>
        <v>21662.5</v>
      </c>
      <c r="G221" s="21">
        <f t="shared" si="70"/>
        <v>21766.5</v>
      </c>
      <c r="H221" s="21">
        <f t="shared" si="70"/>
        <v>21073.5</v>
      </c>
      <c r="I221" s="21">
        <f t="shared" si="70"/>
        <v>21073.5</v>
      </c>
      <c r="J221" s="21">
        <f t="shared" si="70"/>
        <v>21073.5</v>
      </c>
      <c r="K221" s="99"/>
    </row>
    <row r="222" spans="1:11" s="10" customFormat="1" ht="15" customHeight="1">
      <c r="A222" s="59">
        <v>167</v>
      </c>
      <c r="B222" s="12" t="s">
        <v>16</v>
      </c>
      <c r="C222" s="28">
        <f>SUM(D222:J222)</f>
        <v>69842.2</v>
      </c>
      <c r="D222" s="29">
        <f aca="true" t="shared" si="71" ref="D222:J222">SUM(D226+D229+D231+D234)</f>
        <v>9510.2</v>
      </c>
      <c r="E222" s="29">
        <f t="shared" si="71"/>
        <v>9400</v>
      </c>
      <c r="F222" s="29">
        <f t="shared" si="71"/>
        <v>10519</v>
      </c>
      <c r="G222" s="29">
        <f t="shared" si="71"/>
        <v>10623</v>
      </c>
      <c r="H222" s="29">
        <f t="shared" si="71"/>
        <v>9930</v>
      </c>
      <c r="I222" s="29">
        <f t="shared" si="71"/>
        <v>9930</v>
      </c>
      <c r="J222" s="29">
        <f t="shared" si="71"/>
        <v>9930</v>
      </c>
      <c r="K222" s="99"/>
    </row>
    <row r="223" spans="1:11" s="10" customFormat="1" ht="15" customHeight="1">
      <c r="A223" s="59">
        <v>168</v>
      </c>
      <c r="B223" s="12" t="s">
        <v>17</v>
      </c>
      <c r="C223" s="28">
        <f>SUM(D223:J223)</f>
        <v>0</v>
      </c>
      <c r="D223" s="29"/>
      <c r="E223" s="29"/>
      <c r="F223" s="29"/>
      <c r="G223" s="29"/>
      <c r="H223" s="29"/>
      <c r="I223" s="29"/>
      <c r="J223" s="29"/>
      <c r="K223" s="99"/>
    </row>
    <row r="224" spans="1:11" s="10" customFormat="1" ht="15" customHeight="1">
      <c r="A224" s="59">
        <v>169</v>
      </c>
      <c r="B224" s="12" t="s">
        <v>18</v>
      </c>
      <c r="C224" s="28">
        <f>SUM(D224:J224)</f>
        <v>78109.3</v>
      </c>
      <c r="D224" s="29">
        <f aca="true" t="shared" si="72" ref="D224:J224">SUM(D232+D227)</f>
        <v>11778.9</v>
      </c>
      <c r="E224" s="29">
        <f t="shared" si="72"/>
        <v>10612.9</v>
      </c>
      <c r="F224" s="29">
        <f t="shared" si="72"/>
        <v>11143.5</v>
      </c>
      <c r="G224" s="29">
        <f t="shared" si="72"/>
        <v>11143.5</v>
      </c>
      <c r="H224" s="29">
        <f t="shared" si="72"/>
        <v>11143.5</v>
      </c>
      <c r="I224" s="29">
        <f t="shared" si="72"/>
        <v>11143.5</v>
      </c>
      <c r="J224" s="29">
        <f t="shared" si="72"/>
        <v>11143.5</v>
      </c>
      <c r="K224" s="99"/>
    </row>
    <row r="225" spans="1:11" s="10" customFormat="1" ht="83.25" customHeight="1">
      <c r="A225" s="60">
        <v>170</v>
      </c>
      <c r="B225" s="53" t="s">
        <v>87</v>
      </c>
      <c r="C225" s="23">
        <f>SUM(C226)</f>
        <v>14000</v>
      </c>
      <c r="D225" s="21">
        <f aca="true" t="shared" si="73" ref="D225:J225">SUM(D226:D227)</f>
        <v>3671.4</v>
      </c>
      <c r="E225" s="21">
        <f t="shared" si="73"/>
        <v>2000</v>
      </c>
      <c r="F225" s="21">
        <f t="shared" si="73"/>
        <v>2000</v>
      </c>
      <c r="G225" s="21">
        <f t="shared" si="73"/>
        <v>2000</v>
      </c>
      <c r="H225" s="21">
        <f t="shared" si="73"/>
        <v>2000</v>
      </c>
      <c r="I225" s="21">
        <f t="shared" si="73"/>
        <v>2000</v>
      </c>
      <c r="J225" s="21">
        <f t="shared" si="73"/>
        <v>2000</v>
      </c>
      <c r="K225" s="99" t="s">
        <v>50</v>
      </c>
    </row>
    <row r="226" spans="1:11" s="10" customFormat="1" ht="15" customHeight="1">
      <c r="A226" s="59">
        <v>171</v>
      </c>
      <c r="B226" s="12" t="s">
        <v>16</v>
      </c>
      <c r="C226" s="28">
        <f>SUM(D226:J226)</f>
        <v>14000</v>
      </c>
      <c r="D226" s="29">
        <v>2000</v>
      </c>
      <c r="E226" s="29">
        <v>2000</v>
      </c>
      <c r="F226" s="29">
        <v>2000</v>
      </c>
      <c r="G226" s="29">
        <v>2000</v>
      </c>
      <c r="H226" s="29">
        <v>2000</v>
      </c>
      <c r="I226" s="29">
        <v>2000</v>
      </c>
      <c r="J226" s="29">
        <v>2000</v>
      </c>
      <c r="K226" s="99"/>
    </row>
    <row r="227" spans="1:11" s="10" customFormat="1" ht="15" customHeight="1">
      <c r="A227" s="56">
        <v>172</v>
      </c>
      <c r="B227" s="14" t="s">
        <v>18</v>
      </c>
      <c r="C227" s="28">
        <f>SUM(D227:J227)</f>
        <v>1671.4</v>
      </c>
      <c r="D227" s="29">
        <v>1671.4</v>
      </c>
      <c r="E227" s="29"/>
      <c r="F227" s="29"/>
      <c r="G227" s="29"/>
      <c r="H227" s="29"/>
      <c r="I227" s="29"/>
      <c r="J227" s="29"/>
      <c r="K227" s="99"/>
    </row>
    <row r="228" spans="1:11" s="10" customFormat="1" ht="50.25" customHeight="1">
      <c r="A228" s="59">
        <v>173</v>
      </c>
      <c r="B228" s="53" t="s">
        <v>102</v>
      </c>
      <c r="C228" s="23">
        <f>SUM(C229)</f>
        <v>13050</v>
      </c>
      <c r="D228" s="21">
        <f aca="true" t="shared" si="74" ref="D228:J228">SUM(D229:D229)</f>
        <v>1600</v>
      </c>
      <c r="E228" s="21">
        <f t="shared" si="74"/>
        <v>1450</v>
      </c>
      <c r="F228" s="21">
        <f t="shared" si="74"/>
        <v>2000</v>
      </c>
      <c r="G228" s="21">
        <f t="shared" si="74"/>
        <v>2000</v>
      </c>
      <c r="H228" s="21">
        <f t="shared" si="74"/>
        <v>2000</v>
      </c>
      <c r="I228" s="21">
        <f t="shared" si="74"/>
        <v>2000</v>
      </c>
      <c r="J228" s="21">
        <f t="shared" si="74"/>
        <v>2000</v>
      </c>
      <c r="K228" s="99" t="s">
        <v>50</v>
      </c>
    </row>
    <row r="229" spans="1:11" s="10" customFormat="1" ht="15" customHeight="1">
      <c r="A229" s="59">
        <v>174</v>
      </c>
      <c r="B229" s="12" t="s">
        <v>16</v>
      </c>
      <c r="C229" s="28">
        <f>SUM(D229:J229)</f>
        <v>13050</v>
      </c>
      <c r="D229" s="29">
        <f>2000-400</f>
        <v>1600</v>
      </c>
      <c r="E229" s="29">
        <v>1450</v>
      </c>
      <c r="F229" s="29">
        <v>2000</v>
      </c>
      <c r="G229" s="29">
        <v>2000</v>
      </c>
      <c r="H229" s="29">
        <v>2000</v>
      </c>
      <c r="I229" s="29">
        <v>2000</v>
      </c>
      <c r="J229" s="29">
        <v>2000</v>
      </c>
      <c r="K229" s="99"/>
    </row>
    <row r="230" spans="1:11" s="10" customFormat="1" ht="50.25" customHeight="1">
      <c r="A230" s="59">
        <v>175</v>
      </c>
      <c r="B230" s="53" t="s">
        <v>88</v>
      </c>
      <c r="C230" s="23">
        <f>SUM(C231:C232)</f>
        <v>107148.09999999999</v>
      </c>
      <c r="D230" s="21">
        <f>SUM(D231:D232)</f>
        <v>14317.7</v>
      </c>
      <c r="E230" s="21">
        <f aca="true" t="shared" si="75" ref="E230:J230">SUM(E231:E232)</f>
        <v>14612.9</v>
      </c>
      <c r="F230" s="21">
        <f t="shared" si="75"/>
        <v>15643.5</v>
      </c>
      <c r="G230" s="21">
        <f t="shared" si="75"/>
        <v>15643.5</v>
      </c>
      <c r="H230" s="21">
        <f t="shared" si="75"/>
        <v>15643.5</v>
      </c>
      <c r="I230" s="21">
        <f t="shared" si="75"/>
        <v>15643.5</v>
      </c>
      <c r="J230" s="21">
        <f t="shared" si="75"/>
        <v>15643.5</v>
      </c>
      <c r="K230" s="99" t="s">
        <v>51</v>
      </c>
    </row>
    <row r="231" spans="1:11" s="10" customFormat="1" ht="15" customHeight="1">
      <c r="A231" s="59">
        <v>176</v>
      </c>
      <c r="B231" s="12" t="s">
        <v>16</v>
      </c>
      <c r="C231" s="22">
        <f>SUM(D231:J231)</f>
        <v>30710.2</v>
      </c>
      <c r="D231" s="140">
        <f>4000+210.2-0.1+0.1</f>
        <v>4210.2</v>
      </c>
      <c r="E231" s="20">
        <v>4000</v>
      </c>
      <c r="F231" s="20">
        <v>4500</v>
      </c>
      <c r="G231" s="20">
        <v>4500</v>
      </c>
      <c r="H231" s="20">
        <v>4500</v>
      </c>
      <c r="I231" s="20">
        <v>4500</v>
      </c>
      <c r="J231" s="20">
        <v>4500</v>
      </c>
      <c r="K231" s="99"/>
    </row>
    <row r="232" spans="1:11" s="10" customFormat="1" ht="15" customHeight="1">
      <c r="A232" s="59">
        <v>177</v>
      </c>
      <c r="B232" s="12" t="s">
        <v>18</v>
      </c>
      <c r="C232" s="22">
        <f>SUM(D232:J232)</f>
        <v>76437.9</v>
      </c>
      <c r="D232" s="71">
        <v>10107.5</v>
      </c>
      <c r="E232" s="71">
        <v>10612.9</v>
      </c>
      <c r="F232" s="71">
        <v>11143.5</v>
      </c>
      <c r="G232" s="20">
        <v>11143.5</v>
      </c>
      <c r="H232" s="20">
        <v>11143.5</v>
      </c>
      <c r="I232" s="20">
        <v>11143.5</v>
      </c>
      <c r="J232" s="20">
        <v>11143.5</v>
      </c>
      <c r="K232" s="99"/>
    </row>
    <row r="233" spans="1:11" s="10" customFormat="1" ht="65.25" customHeight="1">
      <c r="A233" s="59">
        <v>178</v>
      </c>
      <c r="B233" s="53" t="s">
        <v>103</v>
      </c>
      <c r="C233" s="23">
        <f>SUM(D233:J233)</f>
        <v>12082</v>
      </c>
      <c r="D233" s="21">
        <f aca="true" t="shared" si="76" ref="D233:J233">SUM(D234:D234)</f>
        <v>1700</v>
      </c>
      <c r="E233" s="21">
        <f t="shared" si="76"/>
        <v>1950</v>
      </c>
      <c r="F233" s="21">
        <f t="shared" si="76"/>
        <v>2019</v>
      </c>
      <c r="G233" s="21">
        <f t="shared" si="76"/>
        <v>2123</v>
      </c>
      <c r="H233" s="21">
        <f t="shared" si="76"/>
        <v>1430</v>
      </c>
      <c r="I233" s="21">
        <f t="shared" si="76"/>
        <v>1430</v>
      </c>
      <c r="J233" s="21">
        <f t="shared" si="76"/>
        <v>1430</v>
      </c>
      <c r="K233" s="99" t="s">
        <v>50</v>
      </c>
    </row>
    <row r="234" spans="1:11" s="10" customFormat="1" ht="15" customHeight="1">
      <c r="A234" s="59">
        <v>179</v>
      </c>
      <c r="B234" s="12" t="s">
        <v>16</v>
      </c>
      <c r="C234" s="28">
        <f>SUM(D234:J234)</f>
        <v>12082</v>
      </c>
      <c r="D234" s="44">
        <f>1200+400+100</f>
        <v>1700</v>
      </c>
      <c r="E234" s="29">
        <v>1950</v>
      </c>
      <c r="F234" s="29">
        <v>2019</v>
      </c>
      <c r="G234" s="29">
        <v>2123</v>
      </c>
      <c r="H234" s="29">
        <v>1430</v>
      </c>
      <c r="I234" s="29">
        <v>1430</v>
      </c>
      <c r="J234" s="29">
        <v>1430</v>
      </c>
      <c r="K234" s="99"/>
    </row>
    <row r="235" spans="1:11" s="9" customFormat="1" ht="30.75" customHeight="1">
      <c r="A235" s="122" t="s">
        <v>143</v>
      </c>
      <c r="B235" s="123"/>
      <c r="C235" s="124"/>
      <c r="D235" s="124"/>
      <c r="E235" s="124"/>
      <c r="F235" s="124"/>
      <c r="G235" s="124"/>
      <c r="H235" s="124"/>
      <c r="I235" s="124"/>
      <c r="J235" s="124"/>
      <c r="K235" s="125"/>
    </row>
    <row r="236" spans="1:11" s="10" customFormat="1" ht="15.75">
      <c r="A236" s="59">
        <v>180</v>
      </c>
      <c r="B236" s="53" t="s">
        <v>104</v>
      </c>
      <c r="C236" s="21">
        <f aca="true" t="shared" si="77" ref="C236:J236">SUM(C237:C239)</f>
        <v>224320</v>
      </c>
      <c r="D236" s="21">
        <f t="shared" si="77"/>
        <v>30682.6</v>
      </c>
      <c r="E236" s="21">
        <f t="shared" si="77"/>
        <v>28543</v>
      </c>
      <c r="F236" s="21">
        <f t="shared" si="77"/>
        <v>31805.4</v>
      </c>
      <c r="G236" s="21">
        <f t="shared" si="77"/>
        <v>34019</v>
      </c>
      <c r="H236" s="21">
        <f t="shared" si="77"/>
        <v>33590</v>
      </c>
      <c r="I236" s="21">
        <f t="shared" si="77"/>
        <v>32090</v>
      </c>
      <c r="J236" s="21">
        <f t="shared" si="77"/>
        <v>33590</v>
      </c>
      <c r="K236" s="99"/>
    </row>
    <row r="237" spans="1:11" s="10" customFormat="1" ht="15" customHeight="1">
      <c r="A237" s="59">
        <v>181</v>
      </c>
      <c r="B237" s="12" t="s">
        <v>16</v>
      </c>
      <c r="C237" s="28">
        <f>SUM(D237:J237)</f>
        <v>223570</v>
      </c>
      <c r="D237" s="29">
        <f>SUM(D243+D261)</f>
        <v>29932.6</v>
      </c>
      <c r="E237" s="29">
        <f aca="true" t="shared" si="78" ref="E237:J237">SUM(E243+E261)</f>
        <v>28543</v>
      </c>
      <c r="F237" s="29">
        <f t="shared" si="78"/>
        <v>31805.4</v>
      </c>
      <c r="G237" s="29">
        <f t="shared" si="78"/>
        <v>34019</v>
      </c>
      <c r="H237" s="29">
        <f t="shared" si="78"/>
        <v>33590</v>
      </c>
      <c r="I237" s="29">
        <f t="shared" si="78"/>
        <v>32090</v>
      </c>
      <c r="J237" s="29">
        <f t="shared" si="78"/>
        <v>33590</v>
      </c>
      <c r="K237" s="99"/>
    </row>
    <row r="238" spans="1:11" s="10" customFormat="1" ht="15" customHeight="1">
      <c r="A238" s="59">
        <v>182</v>
      </c>
      <c r="B238" s="12" t="s">
        <v>17</v>
      </c>
      <c r="C238" s="28">
        <f>SUM(D238:J238)</f>
        <v>0</v>
      </c>
      <c r="D238" s="29"/>
      <c r="E238" s="29"/>
      <c r="F238" s="29"/>
      <c r="G238" s="29"/>
      <c r="H238" s="29"/>
      <c r="I238" s="29"/>
      <c r="J238" s="29"/>
      <c r="K238" s="99"/>
    </row>
    <row r="239" spans="1:11" s="10" customFormat="1" ht="15" customHeight="1">
      <c r="A239" s="59">
        <v>183</v>
      </c>
      <c r="B239" s="12" t="s">
        <v>18</v>
      </c>
      <c r="C239" s="28">
        <f>SUM(D239:J239)</f>
        <v>750</v>
      </c>
      <c r="D239" s="29">
        <f>SUM(D245)</f>
        <v>750</v>
      </c>
      <c r="E239" s="29">
        <f aca="true" t="shared" si="79" ref="E239:J239">SUM(E245)</f>
        <v>0</v>
      </c>
      <c r="F239" s="29">
        <f t="shared" si="79"/>
        <v>0</v>
      </c>
      <c r="G239" s="29">
        <f t="shared" si="79"/>
        <v>0</v>
      </c>
      <c r="H239" s="29">
        <f t="shared" si="79"/>
        <v>0</v>
      </c>
      <c r="I239" s="29">
        <f t="shared" si="79"/>
        <v>0</v>
      </c>
      <c r="J239" s="29">
        <f t="shared" si="79"/>
        <v>0</v>
      </c>
      <c r="K239" s="99"/>
    </row>
    <row r="240" spans="1:11" s="10" customFormat="1" ht="15" customHeight="1">
      <c r="A240" s="59"/>
      <c r="B240" s="12"/>
      <c r="C240" s="28"/>
      <c r="D240" s="29"/>
      <c r="E240" s="29"/>
      <c r="F240" s="29"/>
      <c r="G240" s="29"/>
      <c r="H240" s="29"/>
      <c r="I240" s="29"/>
      <c r="J240" s="29"/>
      <c r="K240" s="99"/>
    </row>
    <row r="241" spans="1:11" s="10" customFormat="1" ht="15" customHeight="1">
      <c r="A241" s="118" t="s">
        <v>20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1"/>
    </row>
    <row r="242" spans="1:11" s="10" customFormat="1" ht="36" customHeight="1">
      <c r="A242" s="59">
        <v>184</v>
      </c>
      <c r="B242" s="53" t="s">
        <v>84</v>
      </c>
      <c r="C242" s="23">
        <f aca="true" t="shared" si="80" ref="C242:J242">SUM(C243:C245)</f>
        <v>5250</v>
      </c>
      <c r="D242" s="23">
        <f>SUM(D243:D245)</f>
        <v>1500</v>
      </c>
      <c r="E242" s="23">
        <f>SUM(E243:E245)</f>
        <v>0</v>
      </c>
      <c r="F242" s="23">
        <f t="shared" si="80"/>
        <v>0</v>
      </c>
      <c r="G242" s="23">
        <f t="shared" si="80"/>
        <v>750</v>
      </c>
      <c r="H242" s="23">
        <f t="shared" si="80"/>
        <v>1500</v>
      </c>
      <c r="I242" s="23">
        <f t="shared" si="80"/>
        <v>0</v>
      </c>
      <c r="J242" s="23">
        <f t="shared" si="80"/>
        <v>1500</v>
      </c>
      <c r="K242" s="99"/>
    </row>
    <row r="243" spans="1:11" s="10" customFormat="1" ht="15" customHeight="1">
      <c r="A243" s="59">
        <v>185</v>
      </c>
      <c r="B243" s="12" t="s">
        <v>16</v>
      </c>
      <c r="C243" s="28">
        <f>SUM(D243:J243)</f>
        <v>4500</v>
      </c>
      <c r="D243" s="29">
        <f aca="true" t="shared" si="81" ref="D243:J243">SUM(D249+D253+D256)</f>
        <v>750</v>
      </c>
      <c r="E243" s="29">
        <f t="shared" si="81"/>
        <v>0</v>
      </c>
      <c r="F243" s="29">
        <f t="shared" si="81"/>
        <v>0</v>
      </c>
      <c r="G243" s="29">
        <f t="shared" si="81"/>
        <v>750</v>
      </c>
      <c r="H243" s="29">
        <f t="shared" si="81"/>
        <v>1500</v>
      </c>
      <c r="I243" s="29">
        <f t="shared" si="81"/>
        <v>0</v>
      </c>
      <c r="J243" s="29">
        <f t="shared" si="81"/>
        <v>1500</v>
      </c>
      <c r="K243" s="99"/>
    </row>
    <row r="244" spans="1:11" s="10" customFormat="1" ht="15" customHeight="1">
      <c r="A244" s="59">
        <v>186</v>
      </c>
      <c r="B244" s="12" t="s">
        <v>17</v>
      </c>
      <c r="C244" s="28">
        <f>SUM(D244:J244)</f>
        <v>0</v>
      </c>
      <c r="D244" s="29"/>
      <c r="E244" s="29"/>
      <c r="F244" s="29"/>
      <c r="G244" s="29"/>
      <c r="H244" s="29"/>
      <c r="I244" s="29"/>
      <c r="J244" s="29"/>
      <c r="K244" s="99"/>
    </row>
    <row r="245" spans="1:11" s="10" customFormat="1" ht="15" customHeight="1">
      <c r="A245" s="56">
        <v>187</v>
      </c>
      <c r="B245" s="12" t="s">
        <v>18</v>
      </c>
      <c r="C245" s="28">
        <f>SUM(D245:J245)</f>
        <v>750</v>
      </c>
      <c r="D245" s="29">
        <f>SUM(D257)</f>
        <v>750</v>
      </c>
      <c r="E245" s="29">
        <f aca="true" t="shared" si="82" ref="E245:J245">SUM(E257)</f>
        <v>0</v>
      </c>
      <c r="F245" s="29">
        <f t="shared" si="82"/>
        <v>0</v>
      </c>
      <c r="G245" s="29">
        <f t="shared" si="82"/>
        <v>0</v>
      </c>
      <c r="H245" s="29">
        <f t="shared" si="82"/>
        <v>0</v>
      </c>
      <c r="I245" s="29">
        <f t="shared" si="82"/>
        <v>0</v>
      </c>
      <c r="J245" s="29">
        <f t="shared" si="82"/>
        <v>0</v>
      </c>
      <c r="K245" s="99"/>
    </row>
    <row r="246" spans="1:11" s="10" customFormat="1" ht="15" customHeight="1">
      <c r="A246" s="56"/>
      <c r="B246" s="7"/>
      <c r="C246" s="28"/>
      <c r="D246" s="29"/>
      <c r="E246" s="29"/>
      <c r="F246" s="29"/>
      <c r="G246" s="29"/>
      <c r="H246" s="29"/>
      <c r="I246" s="29"/>
      <c r="J246" s="29"/>
      <c r="K246" s="99"/>
    </row>
    <row r="247" spans="1:11" s="10" customFormat="1" ht="15" customHeight="1">
      <c r="A247" s="126" t="s">
        <v>21</v>
      </c>
      <c r="B247" s="127"/>
      <c r="C247" s="128"/>
      <c r="D247" s="128"/>
      <c r="E247" s="128"/>
      <c r="F247" s="128"/>
      <c r="G247" s="128"/>
      <c r="H247" s="128"/>
      <c r="I247" s="128"/>
      <c r="J247" s="128"/>
      <c r="K247" s="129"/>
    </row>
    <row r="248" spans="1:11" s="10" customFormat="1" ht="48.75" customHeight="1">
      <c r="A248" s="59">
        <v>188</v>
      </c>
      <c r="B248" s="53" t="s">
        <v>114</v>
      </c>
      <c r="C248" s="23">
        <v>0</v>
      </c>
      <c r="D248" s="21">
        <f>SUM(D249:D250)</f>
        <v>0</v>
      </c>
      <c r="E248" s="21"/>
      <c r="F248" s="21"/>
      <c r="G248" s="21"/>
      <c r="H248" s="21"/>
      <c r="I248" s="21"/>
      <c r="J248" s="21"/>
      <c r="K248" s="99"/>
    </row>
    <row r="249" spans="1:11" s="10" customFormat="1" ht="15" customHeight="1">
      <c r="A249" s="59">
        <v>189</v>
      </c>
      <c r="B249" s="12" t="s">
        <v>16</v>
      </c>
      <c r="C249" s="28">
        <f>SUM(D249:J249)</f>
        <v>0</v>
      </c>
      <c r="D249" s="29"/>
      <c r="E249" s="29"/>
      <c r="F249" s="29"/>
      <c r="G249" s="29"/>
      <c r="H249" s="29"/>
      <c r="I249" s="29"/>
      <c r="J249" s="29"/>
      <c r="K249" s="99"/>
    </row>
    <row r="250" spans="1:11" s="10" customFormat="1" ht="15" customHeight="1">
      <c r="A250" s="59"/>
      <c r="B250" s="12"/>
      <c r="C250" s="28"/>
      <c r="D250" s="29"/>
      <c r="E250" s="29"/>
      <c r="F250" s="29"/>
      <c r="G250" s="29"/>
      <c r="H250" s="29"/>
      <c r="I250" s="29"/>
      <c r="J250" s="29"/>
      <c r="K250" s="99"/>
    </row>
    <row r="251" spans="1:11" s="10" customFormat="1" ht="15" customHeight="1">
      <c r="A251" s="126" t="s">
        <v>33</v>
      </c>
      <c r="B251" s="127"/>
      <c r="C251" s="128"/>
      <c r="D251" s="128"/>
      <c r="E251" s="128"/>
      <c r="F251" s="128"/>
      <c r="G251" s="128"/>
      <c r="H251" s="128"/>
      <c r="I251" s="128"/>
      <c r="J251" s="128"/>
      <c r="K251" s="129"/>
    </row>
    <row r="252" spans="1:11" s="10" customFormat="1" ht="51.75" customHeight="1">
      <c r="A252" s="59">
        <v>190</v>
      </c>
      <c r="B252" s="53" t="s">
        <v>115</v>
      </c>
      <c r="C252" s="23">
        <f>SUM(D252:J252)</f>
        <v>1500</v>
      </c>
      <c r="D252" s="21">
        <f>SUM(D253)</f>
        <v>0</v>
      </c>
      <c r="E252" s="21">
        <f aca="true" t="shared" si="83" ref="E252:J252">SUM(E253)</f>
        <v>0</v>
      </c>
      <c r="F252" s="21">
        <f t="shared" si="83"/>
        <v>0</v>
      </c>
      <c r="G252" s="21">
        <f t="shared" si="83"/>
        <v>0</v>
      </c>
      <c r="H252" s="21">
        <f t="shared" si="83"/>
        <v>1500</v>
      </c>
      <c r="I252" s="21">
        <f t="shared" si="83"/>
        <v>0</v>
      </c>
      <c r="J252" s="21">
        <f t="shared" si="83"/>
        <v>0</v>
      </c>
      <c r="K252" s="99" t="s">
        <v>52</v>
      </c>
    </row>
    <row r="253" spans="1:11" s="10" customFormat="1" ht="15" customHeight="1">
      <c r="A253" s="59">
        <v>191</v>
      </c>
      <c r="B253" s="12" t="s">
        <v>16</v>
      </c>
      <c r="C253" s="28">
        <f>SUM(D253:J253)</f>
        <v>1500</v>
      </c>
      <c r="D253" s="29"/>
      <c r="E253" s="29"/>
      <c r="F253" s="29"/>
      <c r="G253" s="29"/>
      <c r="H253" s="29">
        <v>1500</v>
      </c>
      <c r="I253" s="29"/>
      <c r="J253" s="29"/>
      <c r="K253" s="99"/>
    </row>
    <row r="254" spans="1:11" s="10" customFormat="1" ht="15" customHeight="1">
      <c r="A254" s="60"/>
      <c r="B254" s="12"/>
      <c r="C254" s="28"/>
      <c r="D254" s="29"/>
      <c r="E254" s="29"/>
      <c r="F254" s="29"/>
      <c r="G254" s="29"/>
      <c r="H254" s="29"/>
      <c r="I254" s="29"/>
      <c r="J254" s="29"/>
      <c r="K254" s="99"/>
    </row>
    <row r="255" spans="1:11" s="10" customFormat="1" ht="79.5" customHeight="1">
      <c r="A255" s="59">
        <v>192</v>
      </c>
      <c r="B255" s="63" t="s">
        <v>125</v>
      </c>
      <c r="C255" s="21">
        <f>SUM(C256:C257)</f>
        <v>3750</v>
      </c>
      <c r="D255" s="21">
        <f>SUM(D256:D257)</f>
        <v>1500</v>
      </c>
      <c r="E255" s="21">
        <f aca="true" t="shared" si="84" ref="E255:J255">SUM(E256:E257)</f>
        <v>0</v>
      </c>
      <c r="F255" s="21">
        <f t="shared" si="84"/>
        <v>0</v>
      </c>
      <c r="G255" s="21">
        <f t="shared" si="84"/>
        <v>750</v>
      </c>
      <c r="H255" s="21">
        <f t="shared" si="84"/>
        <v>0</v>
      </c>
      <c r="I255" s="21">
        <f t="shared" si="84"/>
        <v>0</v>
      </c>
      <c r="J255" s="21">
        <f t="shared" si="84"/>
        <v>1500</v>
      </c>
      <c r="K255" s="99" t="s">
        <v>53</v>
      </c>
    </row>
    <row r="256" spans="1:11" s="10" customFormat="1" ht="15.75">
      <c r="A256" s="59">
        <v>193</v>
      </c>
      <c r="B256" s="12" t="s">
        <v>16</v>
      </c>
      <c r="C256" s="28">
        <f>SUM(D256:J256)</f>
        <v>3000</v>
      </c>
      <c r="D256" s="29">
        <f>700+50</f>
        <v>750</v>
      </c>
      <c r="E256" s="29"/>
      <c r="F256" s="29"/>
      <c r="G256" s="29">
        <v>750</v>
      </c>
      <c r="H256" s="29"/>
      <c r="I256" s="29"/>
      <c r="J256" s="29">
        <v>1500</v>
      </c>
      <c r="K256" s="99"/>
    </row>
    <row r="257" spans="1:11" s="10" customFormat="1" ht="15" customHeight="1">
      <c r="A257" s="59">
        <v>194</v>
      </c>
      <c r="B257" s="12" t="s">
        <v>18</v>
      </c>
      <c r="C257" s="28">
        <f>SUM(D257:J257)</f>
        <v>750</v>
      </c>
      <c r="D257" s="29">
        <f>750</f>
        <v>750</v>
      </c>
      <c r="E257" s="29"/>
      <c r="F257" s="29"/>
      <c r="G257" s="29"/>
      <c r="H257" s="29"/>
      <c r="I257" s="29"/>
      <c r="J257" s="29"/>
      <c r="K257" s="99"/>
    </row>
    <row r="258" spans="1:11" s="10" customFormat="1" ht="15" customHeight="1">
      <c r="A258" s="59"/>
      <c r="B258" s="15"/>
      <c r="C258" s="22"/>
      <c r="D258" s="20"/>
      <c r="E258" s="20"/>
      <c r="F258" s="20"/>
      <c r="G258" s="20"/>
      <c r="H258" s="20"/>
      <c r="I258" s="20"/>
      <c r="J258" s="20"/>
      <c r="K258" s="99"/>
    </row>
    <row r="259" spans="1:11" s="10" customFormat="1" ht="15" customHeight="1">
      <c r="A259" s="118" t="s">
        <v>24</v>
      </c>
      <c r="B259" s="119"/>
      <c r="C259" s="120"/>
      <c r="D259" s="120"/>
      <c r="E259" s="120"/>
      <c r="F259" s="120"/>
      <c r="G259" s="120"/>
      <c r="H259" s="120"/>
      <c r="I259" s="120"/>
      <c r="J259" s="120"/>
      <c r="K259" s="121"/>
    </row>
    <row r="260" spans="1:11" s="10" customFormat="1" ht="15.75">
      <c r="A260" s="59">
        <v>195</v>
      </c>
      <c r="B260" s="53" t="s">
        <v>25</v>
      </c>
      <c r="C260" s="23">
        <f>SUM(C261)</f>
        <v>219070</v>
      </c>
      <c r="D260" s="21">
        <f>SUM(D261:D261)</f>
        <v>29182.6</v>
      </c>
      <c r="E260" s="21">
        <f aca="true" t="shared" si="85" ref="E260:J260">SUM(E263+E266+E269+E272+E275+E278+E281+E284)</f>
        <v>28543</v>
      </c>
      <c r="F260" s="21">
        <f t="shared" si="85"/>
        <v>31805.4</v>
      </c>
      <c r="G260" s="21">
        <f t="shared" si="85"/>
        <v>33269</v>
      </c>
      <c r="H260" s="21">
        <f t="shared" si="85"/>
        <v>32090</v>
      </c>
      <c r="I260" s="21">
        <f t="shared" si="85"/>
        <v>32090</v>
      </c>
      <c r="J260" s="21">
        <f t="shared" si="85"/>
        <v>32090</v>
      </c>
      <c r="K260" s="99"/>
    </row>
    <row r="261" spans="1:11" s="10" customFormat="1" ht="15" customHeight="1">
      <c r="A261" s="59">
        <v>196</v>
      </c>
      <c r="B261" s="12" t="s">
        <v>16</v>
      </c>
      <c r="C261" s="20">
        <f>SUM(C263+C266+C269+C272+C275+C278+C281+C284)</f>
        <v>219070</v>
      </c>
      <c r="D261" s="20">
        <f>SUM(D263+D266+D269+D272+D275+D278+D281+D284)</f>
        <v>29182.6</v>
      </c>
      <c r="E261" s="20">
        <f>SUM(E263+E266+E269+E272+E275+E278+E281+E284)</f>
        <v>28543</v>
      </c>
      <c r="F261" s="20">
        <f>SUM(F263+F266+F269+F272+F275+F278+F281+F284)</f>
        <v>31805.4</v>
      </c>
      <c r="G261" s="20">
        <f>SUM(G263+G266+G269+G272+G275+G278+G281+G284)</f>
        <v>33269</v>
      </c>
      <c r="H261" s="20">
        <f>SUM(H263+H266+H269+H272+H275+H278+H281+H284)</f>
        <v>32090</v>
      </c>
      <c r="I261" s="20">
        <f>SUM(I263+I266+I269+I272+I275+I278+I281+I284)</f>
        <v>32090</v>
      </c>
      <c r="J261" s="20">
        <f>SUM(J263+J266+J269+J272+J275+J278+J281+J284)</f>
        <v>32090</v>
      </c>
      <c r="K261" s="99"/>
    </row>
    <row r="262" spans="1:11" s="10" customFormat="1" ht="15" customHeight="1">
      <c r="A262" s="60"/>
      <c r="B262" s="15"/>
      <c r="C262" s="22"/>
      <c r="D262" s="20"/>
      <c r="E262" s="20"/>
      <c r="F262" s="20"/>
      <c r="G262" s="20"/>
      <c r="H262" s="20"/>
      <c r="I262" s="20"/>
      <c r="J262" s="20"/>
      <c r="K262" s="99"/>
    </row>
    <row r="263" spans="1:11" s="10" customFormat="1" ht="56.25" customHeight="1">
      <c r="A263" s="59">
        <v>197</v>
      </c>
      <c r="B263" s="53" t="s">
        <v>105</v>
      </c>
      <c r="C263" s="23">
        <f>SUM(C264)</f>
        <v>26446.4</v>
      </c>
      <c r="D263" s="21">
        <f>SUM(D264)</f>
        <v>3600</v>
      </c>
      <c r="E263" s="21">
        <f aca="true" t="shared" si="86" ref="E263:J263">SUM(E264)</f>
        <v>3613</v>
      </c>
      <c r="F263" s="21">
        <f t="shared" si="86"/>
        <v>3615.4</v>
      </c>
      <c r="G263" s="21">
        <f t="shared" si="86"/>
        <v>3618</v>
      </c>
      <c r="H263" s="21">
        <f t="shared" si="86"/>
        <v>4000</v>
      </c>
      <c r="I263" s="21">
        <f t="shared" si="86"/>
        <v>4000</v>
      </c>
      <c r="J263" s="21">
        <f t="shared" si="86"/>
        <v>4000</v>
      </c>
      <c r="K263" s="99" t="s">
        <v>54</v>
      </c>
    </row>
    <row r="264" spans="1:11" s="10" customFormat="1" ht="15" customHeight="1">
      <c r="A264" s="59">
        <v>198</v>
      </c>
      <c r="B264" s="12" t="s">
        <v>16</v>
      </c>
      <c r="C264" s="22">
        <f>SUM(D264:J264)</f>
        <v>26446.4</v>
      </c>
      <c r="D264" s="20">
        <v>3600</v>
      </c>
      <c r="E264" s="20">
        <v>3613</v>
      </c>
      <c r="F264" s="20">
        <v>3615.4</v>
      </c>
      <c r="G264" s="20">
        <v>3618</v>
      </c>
      <c r="H264" s="20">
        <v>4000</v>
      </c>
      <c r="I264" s="20">
        <v>4000</v>
      </c>
      <c r="J264" s="20">
        <v>4000</v>
      </c>
      <c r="K264" s="99"/>
    </row>
    <row r="265" spans="1:11" s="10" customFormat="1" ht="15" customHeight="1">
      <c r="A265" s="60"/>
      <c r="B265" s="12"/>
      <c r="C265" s="22"/>
      <c r="D265" s="20"/>
      <c r="E265" s="20"/>
      <c r="F265" s="20"/>
      <c r="G265" s="20"/>
      <c r="H265" s="20"/>
      <c r="I265" s="20"/>
      <c r="J265" s="20"/>
      <c r="K265" s="99"/>
    </row>
    <row r="266" spans="1:11" s="10" customFormat="1" ht="64.5" customHeight="1">
      <c r="A266" s="59">
        <v>199</v>
      </c>
      <c r="B266" s="53" t="s">
        <v>106</v>
      </c>
      <c r="C266" s="23">
        <f aca="true" t="shared" si="87" ref="C266:J266">SUM(C267)</f>
        <v>15429.7</v>
      </c>
      <c r="D266" s="21">
        <f t="shared" si="87"/>
        <v>1933.7</v>
      </c>
      <c r="E266" s="21">
        <f t="shared" si="87"/>
        <v>2043</v>
      </c>
      <c r="F266" s="21">
        <f t="shared" si="87"/>
        <v>2422</v>
      </c>
      <c r="G266" s="21">
        <f t="shared" si="87"/>
        <v>2311</v>
      </c>
      <c r="H266" s="21">
        <f t="shared" si="87"/>
        <v>2240</v>
      </c>
      <c r="I266" s="21">
        <f t="shared" si="87"/>
        <v>2240</v>
      </c>
      <c r="J266" s="21">
        <f t="shared" si="87"/>
        <v>2240</v>
      </c>
      <c r="K266" s="99" t="s">
        <v>53</v>
      </c>
    </row>
    <row r="267" spans="1:11" s="10" customFormat="1" ht="15" customHeight="1">
      <c r="A267" s="59">
        <v>200</v>
      </c>
      <c r="B267" s="12" t="s">
        <v>16</v>
      </c>
      <c r="C267" s="22">
        <f>SUM(D267:J267)</f>
        <v>15429.7</v>
      </c>
      <c r="D267" s="20">
        <f>2033-99.3</f>
        <v>1933.7</v>
      </c>
      <c r="E267" s="20">
        <v>2043</v>
      </c>
      <c r="F267" s="20">
        <v>2422</v>
      </c>
      <c r="G267" s="20">
        <v>2311</v>
      </c>
      <c r="H267" s="20">
        <v>2240</v>
      </c>
      <c r="I267" s="20">
        <v>2240</v>
      </c>
      <c r="J267" s="20">
        <v>2240</v>
      </c>
      <c r="K267" s="99"/>
    </row>
    <row r="268" spans="1:11" s="10" customFormat="1" ht="15" customHeight="1">
      <c r="A268" s="60"/>
      <c r="B268" s="12"/>
      <c r="C268" s="22"/>
      <c r="D268" s="20"/>
      <c r="E268" s="20"/>
      <c r="F268" s="20"/>
      <c r="G268" s="20"/>
      <c r="H268" s="20"/>
      <c r="I268" s="20"/>
      <c r="J268" s="20"/>
      <c r="K268" s="99"/>
    </row>
    <row r="269" spans="1:11" s="10" customFormat="1" ht="66.75" customHeight="1">
      <c r="A269" s="59">
        <v>201</v>
      </c>
      <c r="B269" s="53" t="s">
        <v>171</v>
      </c>
      <c r="C269" s="23">
        <f aca="true" t="shared" si="88" ref="C269:J269">SUM(C270)</f>
        <v>279</v>
      </c>
      <c r="D269" s="45">
        <f t="shared" si="88"/>
        <v>0</v>
      </c>
      <c r="E269" s="21">
        <f t="shared" si="88"/>
        <v>279</v>
      </c>
      <c r="F269" s="21">
        <f t="shared" si="88"/>
        <v>0</v>
      </c>
      <c r="G269" s="21">
        <f t="shared" si="88"/>
        <v>0</v>
      </c>
      <c r="H269" s="21">
        <f t="shared" si="88"/>
        <v>0</v>
      </c>
      <c r="I269" s="21">
        <f t="shared" si="88"/>
        <v>0</v>
      </c>
      <c r="J269" s="21">
        <f t="shared" si="88"/>
        <v>0</v>
      </c>
      <c r="K269" s="99" t="s">
        <v>52</v>
      </c>
    </row>
    <row r="270" spans="1:11" s="10" customFormat="1" ht="15" customHeight="1">
      <c r="A270" s="59">
        <v>202</v>
      </c>
      <c r="B270" s="12" t="s">
        <v>16</v>
      </c>
      <c r="C270" s="22">
        <f>SUM(D270:J270)</f>
        <v>279</v>
      </c>
      <c r="D270" s="71">
        <f>140-140</f>
        <v>0</v>
      </c>
      <c r="E270" s="20">
        <v>279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99"/>
    </row>
    <row r="271" spans="1:11" s="10" customFormat="1" ht="15" customHeight="1">
      <c r="A271" s="60"/>
      <c r="B271" s="12"/>
      <c r="C271" s="22"/>
      <c r="D271" s="71"/>
      <c r="E271" s="20"/>
      <c r="F271" s="20"/>
      <c r="G271" s="20"/>
      <c r="H271" s="20"/>
      <c r="I271" s="20"/>
      <c r="J271" s="20"/>
      <c r="K271" s="99"/>
    </row>
    <row r="272" spans="1:11" s="10" customFormat="1" ht="36.75" customHeight="1">
      <c r="A272" s="59">
        <v>203</v>
      </c>
      <c r="B272" s="53" t="s">
        <v>107</v>
      </c>
      <c r="C272" s="23">
        <f aca="true" t="shared" si="89" ref="C272:J272">SUM(C273)</f>
        <v>2000</v>
      </c>
      <c r="D272" s="45">
        <f t="shared" si="89"/>
        <v>320</v>
      </c>
      <c r="E272" s="21">
        <f t="shared" si="89"/>
        <v>230</v>
      </c>
      <c r="F272" s="21">
        <f t="shared" si="89"/>
        <v>230</v>
      </c>
      <c r="G272" s="21">
        <f t="shared" si="89"/>
        <v>230</v>
      </c>
      <c r="H272" s="21">
        <f t="shared" si="89"/>
        <v>330</v>
      </c>
      <c r="I272" s="21">
        <f t="shared" si="89"/>
        <v>330</v>
      </c>
      <c r="J272" s="21">
        <f t="shared" si="89"/>
        <v>330</v>
      </c>
      <c r="K272" s="99" t="s">
        <v>49</v>
      </c>
    </row>
    <row r="273" spans="1:11" s="10" customFormat="1" ht="15" customHeight="1">
      <c r="A273" s="59">
        <v>204</v>
      </c>
      <c r="B273" s="12" t="s">
        <v>16</v>
      </c>
      <c r="C273" s="22">
        <f>SUM(D273:J273)</f>
        <v>2000</v>
      </c>
      <c r="D273" s="71">
        <f>120+200</f>
        <v>320</v>
      </c>
      <c r="E273" s="71">
        <v>230</v>
      </c>
      <c r="F273" s="71">
        <v>230</v>
      </c>
      <c r="G273" s="71">
        <v>230</v>
      </c>
      <c r="H273" s="71">
        <f>130+200</f>
        <v>330</v>
      </c>
      <c r="I273" s="71">
        <f>130+200</f>
        <v>330</v>
      </c>
      <c r="J273" s="71">
        <f>130+200</f>
        <v>330</v>
      </c>
      <c r="K273" s="99"/>
    </row>
    <row r="274" spans="1:11" s="10" customFormat="1" ht="15" customHeight="1">
      <c r="A274" s="60"/>
      <c r="B274" s="12"/>
      <c r="C274" s="22"/>
      <c r="D274" s="71"/>
      <c r="E274" s="20"/>
      <c r="F274" s="20"/>
      <c r="G274" s="20"/>
      <c r="H274" s="20"/>
      <c r="I274" s="20"/>
      <c r="J274" s="20"/>
      <c r="K274" s="99"/>
    </row>
    <row r="275" spans="1:11" s="10" customFormat="1" ht="81" customHeight="1">
      <c r="A275" s="59">
        <v>205</v>
      </c>
      <c r="B275" s="53" t="s">
        <v>108</v>
      </c>
      <c r="C275" s="23">
        <f aca="true" t="shared" si="90" ref="C275:J275">SUM(C276)</f>
        <v>633.9</v>
      </c>
      <c r="D275" s="45">
        <f t="shared" si="90"/>
        <v>133.9</v>
      </c>
      <c r="E275" s="21">
        <f t="shared" si="90"/>
        <v>0</v>
      </c>
      <c r="F275" s="21">
        <f t="shared" si="90"/>
        <v>160</v>
      </c>
      <c r="G275" s="21">
        <f t="shared" si="90"/>
        <v>160</v>
      </c>
      <c r="H275" s="21">
        <f t="shared" si="90"/>
        <v>60</v>
      </c>
      <c r="I275" s="21">
        <f t="shared" si="90"/>
        <v>60</v>
      </c>
      <c r="J275" s="21">
        <f t="shared" si="90"/>
        <v>60</v>
      </c>
      <c r="K275" s="99" t="s">
        <v>56</v>
      </c>
    </row>
    <row r="276" spans="1:11" s="10" customFormat="1" ht="15" customHeight="1">
      <c r="A276" s="59">
        <v>206</v>
      </c>
      <c r="B276" s="12" t="s">
        <v>16</v>
      </c>
      <c r="C276" s="22">
        <f>SUM(D276:J276)</f>
        <v>633.9</v>
      </c>
      <c r="D276" s="71">
        <f>160-26.1</f>
        <v>133.9</v>
      </c>
      <c r="E276" s="20">
        <v>0</v>
      </c>
      <c r="F276" s="20">
        <v>160</v>
      </c>
      <c r="G276" s="20">
        <v>160</v>
      </c>
      <c r="H276" s="20">
        <v>60</v>
      </c>
      <c r="I276" s="20">
        <v>60</v>
      </c>
      <c r="J276" s="20">
        <v>60</v>
      </c>
      <c r="K276" s="99"/>
    </row>
    <row r="277" spans="1:11" s="10" customFormat="1" ht="15" customHeight="1">
      <c r="A277" s="60"/>
      <c r="B277" s="12"/>
      <c r="C277" s="22"/>
      <c r="D277" s="20"/>
      <c r="E277" s="20"/>
      <c r="F277" s="20"/>
      <c r="G277" s="20"/>
      <c r="H277" s="20"/>
      <c r="I277" s="20"/>
      <c r="J277" s="20"/>
      <c r="K277" s="99"/>
    </row>
    <row r="278" spans="1:11" s="10" customFormat="1" ht="68.25" customHeight="1">
      <c r="A278" s="59">
        <v>207</v>
      </c>
      <c r="B278" s="53" t="s">
        <v>109</v>
      </c>
      <c r="C278" s="23">
        <f aca="true" t="shared" si="91" ref="C278:J278">SUM(C279)</f>
        <v>73344</v>
      </c>
      <c r="D278" s="21">
        <f t="shared" si="91"/>
        <v>10282</v>
      </c>
      <c r="E278" s="21">
        <f t="shared" si="91"/>
        <v>9977</v>
      </c>
      <c r="F278" s="21">
        <f t="shared" si="91"/>
        <v>10932</v>
      </c>
      <c r="G278" s="21">
        <f t="shared" si="91"/>
        <v>10653</v>
      </c>
      <c r="H278" s="21">
        <f t="shared" si="91"/>
        <v>10500</v>
      </c>
      <c r="I278" s="21">
        <f t="shared" si="91"/>
        <v>10500</v>
      </c>
      <c r="J278" s="21">
        <f t="shared" si="91"/>
        <v>10500</v>
      </c>
      <c r="K278" s="99" t="s">
        <v>55</v>
      </c>
    </row>
    <row r="279" spans="1:11" s="10" customFormat="1" ht="15" customHeight="1">
      <c r="A279" s="59">
        <v>208</v>
      </c>
      <c r="B279" s="12" t="s">
        <v>16</v>
      </c>
      <c r="C279" s="22">
        <f>SUM(D279:J279)</f>
        <v>73344</v>
      </c>
      <c r="D279" s="20">
        <v>10282</v>
      </c>
      <c r="E279" s="20">
        <v>9977</v>
      </c>
      <c r="F279" s="20">
        <v>10932</v>
      </c>
      <c r="G279" s="20">
        <v>10653</v>
      </c>
      <c r="H279" s="20">
        <v>10500</v>
      </c>
      <c r="I279" s="20">
        <v>10500</v>
      </c>
      <c r="J279" s="20">
        <v>10500</v>
      </c>
      <c r="K279" s="99"/>
    </row>
    <row r="280" spans="1:11" s="10" customFormat="1" ht="15" customHeight="1">
      <c r="A280" s="60"/>
      <c r="B280" s="12"/>
      <c r="C280" s="22"/>
      <c r="D280" s="20"/>
      <c r="E280" s="20"/>
      <c r="F280" s="20"/>
      <c r="G280" s="20"/>
      <c r="H280" s="20"/>
      <c r="I280" s="20"/>
      <c r="J280" s="20"/>
      <c r="K280" s="99"/>
    </row>
    <row r="281" spans="1:11" s="10" customFormat="1" ht="81.75" customHeight="1">
      <c r="A281" s="59">
        <v>209</v>
      </c>
      <c r="B281" s="53" t="s">
        <v>110</v>
      </c>
      <c r="C281" s="23">
        <f aca="true" t="shared" si="92" ref="C281:J281">SUM(C282)</f>
        <v>98107</v>
      </c>
      <c r="D281" s="21">
        <f t="shared" si="92"/>
        <v>12833</v>
      </c>
      <c r="E281" s="21">
        <f t="shared" si="92"/>
        <v>12201</v>
      </c>
      <c r="F281" s="21">
        <f t="shared" si="92"/>
        <v>14446</v>
      </c>
      <c r="G281" s="21">
        <f t="shared" si="92"/>
        <v>13897</v>
      </c>
      <c r="H281" s="21">
        <f t="shared" si="92"/>
        <v>14910</v>
      </c>
      <c r="I281" s="21">
        <f t="shared" si="92"/>
        <v>14910</v>
      </c>
      <c r="J281" s="21">
        <f t="shared" si="92"/>
        <v>14910</v>
      </c>
      <c r="K281" s="99" t="s">
        <v>52</v>
      </c>
    </row>
    <row r="282" spans="1:11" s="10" customFormat="1" ht="15" customHeight="1">
      <c r="A282" s="59">
        <v>210</v>
      </c>
      <c r="B282" s="12" t="s">
        <v>16</v>
      </c>
      <c r="C282" s="22">
        <f>SUM(D282:J282)</f>
        <v>98107</v>
      </c>
      <c r="D282" s="71">
        <f>12743+90</f>
        <v>12833</v>
      </c>
      <c r="E282" s="20">
        <v>12201</v>
      </c>
      <c r="F282" s="20">
        <v>14446</v>
      </c>
      <c r="G282" s="20">
        <v>13897</v>
      </c>
      <c r="H282" s="20">
        <v>14910</v>
      </c>
      <c r="I282" s="20">
        <v>14910</v>
      </c>
      <c r="J282" s="20">
        <v>14910</v>
      </c>
      <c r="K282" s="99"/>
    </row>
    <row r="283" spans="1:11" s="10" customFormat="1" ht="15" customHeight="1">
      <c r="A283" s="60"/>
      <c r="B283" s="12"/>
      <c r="C283" s="22"/>
      <c r="D283" s="71"/>
      <c r="E283" s="20"/>
      <c r="F283" s="20"/>
      <c r="G283" s="20"/>
      <c r="H283" s="20"/>
      <c r="I283" s="20"/>
      <c r="J283" s="20"/>
      <c r="K283" s="99"/>
    </row>
    <row r="284" spans="1:11" s="10" customFormat="1" ht="34.5" customHeight="1">
      <c r="A284" s="59">
        <v>211</v>
      </c>
      <c r="B284" s="53" t="s">
        <v>111</v>
      </c>
      <c r="C284" s="22">
        <f>SUM(D284:J284)</f>
        <v>2830</v>
      </c>
      <c r="D284" s="71">
        <v>80</v>
      </c>
      <c r="E284" s="71">
        <v>200</v>
      </c>
      <c r="F284" s="71">
        <v>0</v>
      </c>
      <c r="G284" s="71">
        <v>2400</v>
      </c>
      <c r="H284" s="71">
        <v>50</v>
      </c>
      <c r="I284" s="71">
        <v>50</v>
      </c>
      <c r="J284" s="71">
        <v>50</v>
      </c>
      <c r="K284" s="99" t="s">
        <v>52</v>
      </c>
    </row>
    <row r="285" spans="1:11" s="10" customFormat="1" ht="15.75" customHeight="1">
      <c r="A285" s="115">
        <v>212</v>
      </c>
      <c r="B285" s="12" t="s">
        <v>16</v>
      </c>
      <c r="C285" s="22">
        <f>SUM(D285:J285)</f>
        <v>2830</v>
      </c>
      <c r="D285" s="71">
        <v>80</v>
      </c>
      <c r="E285" s="71">
        <v>200</v>
      </c>
      <c r="F285" s="71">
        <v>0</v>
      </c>
      <c r="G285" s="71">
        <v>2400</v>
      </c>
      <c r="H285" s="71">
        <v>50</v>
      </c>
      <c r="I285" s="71">
        <v>50</v>
      </c>
      <c r="J285" s="71">
        <v>50</v>
      </c>
      <c r="K285" s="99"/>
    </row>
    <row r="286" spans="1:11" s="10" customFormat="1" ht="15.75" customHeight="1">
      <c r="A286" s="115"/>
      <c r="B286" s="12"/>
      <c r="C286" s="22"/>
      <c r="D286" s="71"/>
      <c r="E286" s="71"/>
      <c r="F286" s="71"/>
      <c r="G286" s="71"/>
      <c r="H286" s="71"/>
      <c r="I286" s="71"/>
      <c r="J286" s="71"/>
      <c r="K286" s="99"/>
    </row>
    <row r="287" spans="1:11" s="9" customFormat="1" ht="15" customHeight="1">
      <c r="A287" s="122" t="s">
        <v>172</v>
      </c>
      <c r="B287" s="123"/>
      <c r="C287" s="124"/>
      <c r="D287" s="124"/>
      <c r="E287" s="124"/>
      <c r="F287" s="124"/>
      <c r="G287" s="124"/>
      <c r="H287" s="124"/>
      <c r="I287" s="124"/>
      <c r="J287" s="124"/>
      <c r="K287" s="125"/>
    </row>
    <row r="288" spans="1:11" s="10" customFormat="1" ht="15.75">
      <c r="A288" s="60">
        <v>213</v>
      </c>
      <c r="B288" s="53" t="s">
        <v>173</v>
      </c>
      <c r="C288" s="23">
        <f>SUM(C289:C292)</f>
        <v>208941</v>
      </c>
      <c r="D288" s="21">
        <f>SUM(D289:D292)</f>
        <v>27460</v>
      </c>
      <c r="E288" s="21">
        <f aca="true" t="shared" si="93" ref="E288:J288">SUM(E289:E292)</f>
        <v>29578</v>
      </c>
      <c r="F288" s="21">
        <f t="shared" si="93"/>
        <v>30955</v>
      </c>
      <c r="G288" s="21">
        <f t="shared" si="93"/>
        <v>29972</v>
      </c>
      <c r="H288" s="21">
        <f t="shared" si="93"/>
        <v>30212</v>
      </c>
      <c r="I288" s="21">
        <f t="shared" si="93"/>
        <v>30382</v>
      </c>
      <c r="J288" s="21">
        <f t="shared" si="93"/>
        <v>30382</v>
      </c>
      <c r="K288" s="99"/>
    </row>
    <row r="289" spans="1:11" s="10" customFormat="1" ht="15" customHeight="1">
      <c r="A289" s="59">
        <v>214</v>
      </c>
      <c r="B289" s="12" t="s">
        <v>16</v>
      </c>
      <c r="C289" s="28">
        <f>SUM(D289:J289)</f>
        <v>1560</v>
      </c>
      <c r="D289" s="29">
        <f aca="true" t="shared" si="94" ref="D289:J289">SUM(D295+D301)</f>
        <v>0</v>
      </c>
      <c r="E289" s="29">
        <f t="shared" si="94"/>
        <v>0</v>
      </c>
      <c r="F289" s="29">
        <f t="shared" si="94"/>
        <v>100</v>
      </c>
      <c r="G289" s="29">
        <f t="shared" si="94"/>
        <v>100</v>
      </c>
      <c r="H289" s="29">
        <f t="shared" si="94"/>
        <v>340</v>
      </c>
      <c r="I289" s="29">
        <f t="shared" si="94"/>
        <v>510</v>
      </c>
      <c r="J289" s="29">
        <f t="shared" si="94"/>
        <v>510</v>
      </c>
      <c r="K289" s="99"/>
    </row>
    <row r="290" spans="1:11" s="10" customFormat="1" ht="15" customHeight="1">
      <c r="A290" s="59">
        <v>215</v>
      </c>
      <c r="B290" s="12" t="s">
        <v>17</v>
      </c>
      <c r="C290" s="28">
        <f>SUM(D290:J290)</f>
        <v>0</v>
      </c>
      <c r="D290" s="29"/>
      <c r="E290" s="29"/>
      <c r="F290" s="29"/>
      <c r="G290" s="29"/>
      <c r="H290" s="29"/>
      <c r="I290" s="29"/>
      <c r="J290" s="29"/>
      <c r="K290" s="99"/>
    </row>
    <row r="291" spans="1:11" s="10" customFormat="1" ht="15" customHeight="1">
      <c r="A291" s="59">
        <v>216</v>
      </c>
      <c r="B291" s="12" t="s">
        <v>18</v>
      </c>
      <c r="C291" s="28">
        <f>SUM(D291:J291)</f>
        <v>207381</v>
      </c>
      <c r="D291" s="29">
        <f>SUM(D303)</f>
        <v>27460</v>
      </c>
      <c r="E291" s="29">
        <f aca="true" t="shared" si="95" ref="E291:J291">SUM(E303)</f>
        <v>29578</v>
      </c>
      <c r="F291" s="29">
        <f t="shared" si="95"/>
        <v>30855</v>
      </c>
      <c r="G291" s="29">
        <f t="shared" si="95"/>
        <v>29872</v>
      </c>
      <c r="H291" s="29">
        <f t="shared" si="95"/>
        <v>29872</v>
      </c>
      <c r="I291" s="29">
        <f t="shared" si="95"/>
        <v>29872</v>
      </c>
      <c r="J291" s="29">
        <f t="shared" si="95"/>
        <v>29872</v>
      </c>
      <c r="K291" s="99"/>
    </row>
    <row r="292" spans="1:11" s="10" customFormat="1" ht="15" customHeight="1">
      <c r="A292" s="59">
        <v>217</v>
      </c>
      <c r="B292" s="12" t="s">
        <v>19</v>
      </c>
      <c r="C292" s="28">
        <f>SUM(D292:J292)</f>
        <v>0</v>
      </c>
      <c r="D292" s="29"/>
      <c r="E292" s="29"/>
      <c r="F292" s="29"/>
      <c r="G292" s="29"/>
      <c r="H292" s="29"/>
      <c r="I292" s="29"/>
      <c r="J292" s="29"/>
      <c r="K292" s="99"/>
    </row>
    <row r="293" spans="1:11" s="10" customFormat="1" ht="15" customHeight="1">
      <c r="A293" s="118" t="s">
        <v>20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1"/>
    </row>
    <row r="294" spans="1:11" s="10" customFormat="1" ht="35.25" customHeight="1">
      <c r="A294" s="60">
        <v>218</v>
      </c>
      <c r="B294" s="53" t="s">
        <v>84</v>
      </c>
      <c r="C294" s="23">
        <v>0</v>
      </c>
      <c r="D294" s="21"/>
      <c r="E294" s="21"/>
      <c r="F294" s="21"/>
      <c r="G294" s="21"/>
      <c r="H294" s="21"/>
      <c r="I294" s="21"/>
      <c r="J294" s="21"/>
      <c r="K294" s="99"/>
    </row>
    <row r="295" spans="1:11" s="10" customFormat="1" ht="15" customHeight="1">
      <c r="A295" s="59">
        <v>219</v>
      </c>
      <c r="B295" s="12" t="s">
        <v>16</v>
      </c>
      <c r="C295" s="28">
        <f>SUM(D295:J295)</f>
        <v>0</v>
      </c>
      <c r="D295" s="29"/>
      <c r="E295" s="29"/>
      <c r="F295" s="29"/>
      <c r="G295" s="29"/>
      <c r="H295" s="29"/>
      <c r="I295" s="29"/>
      <c r="J295" s="29"/>
      <c r="K295" s="99"/>
    </row>
    <row r="296" spans="1:11" s="10" customFormat="1" ht="15" customHeight="1">
      <c r="A296" s="126" t="s">
        <v>21</v>
      </c>
      <c r="B296" s="127"/>
      <c r="C296" s="128"/>
      <c r="D296" s="128"/>
      <c r="E296" s="128"/>
      <c r="F296" s="128"/>
      <c r="G296" s="128"/>
      <c r="H296" s="128"/>
      <c r="I296" s="128"/>
      <c r="J296" s="128"/>
      <c r="K296" s="129"/>
    </row>
    <row r="297" spans="1:11" s="10" customFormat="1" ht="48.75" customHeight="1">
      <c r="A297" s="60">
        <v>220</v>
      </c>
      <c r="B297" s="53" t="s">
        <v>113</v>
      </c>
      <c r="C297" s="23">
        <v>0</v>
      </c>
      <c r="D297" s="21"/>
      <c r="E297" s="21"/>
      <c r="F297" s="21"/>
      <c r="G297" s="21"/>
      <c r="H297" s="21"/>
      <c r="I297" s="21"/>
      <c r="J297" s="21"/>
      <c r="K297" s="99"/>
    </row>
    <row r="298" spans="1:11" s="10" customFormat="1" ht="15" customHeight="1">
      <c r="A298" s="59">
        <v>221</v>
      </c>
      <c r="B298" s="12" t="s">
        <v>16</v>
      </c>
      <c r="C298" s="28">
        <f>SUM(D298:J298)</f>
        <v>0</v>
      </c>
      <c r="D298" s="29"/>
      <c r="E298" s="29"/>
      <c r="F298" s="29"/>
      <c r="G298" s="29"/>
      <c r="H298" s="29"/>
      <c r="I298" s="29"/>
      <c r="J298" s="29"/>
      <c r="K298" s="99"/>
    </row>
    <row r="299" spans="1:11" s="10" customFormat="1" ht="15" customHeight="1">
      <c r="A299" s="118" t="s">
        <v>24</v>
      </c>
      <c r="B299" s="119"/>
      <c r="C299" s="120"/>
      <c r="D299" s="120"/>
      <c r="E299" s="120"/>
      <c r="F299" s="120"/>
      <c r="G299" s="120"/>
      <c r="H299" s="120"/>
      <c r="I299" s="120"/>
      <c r="J299" s="120"/>
      <c r="K299" s="121"/>
    </row>
    <row r="300" spans="1:11" s="10" customFormat="1" ht="15.75">
      <c r="A300" s="60">
        <v>222</v>
      </c>
      <c r="B300" s="53" t="s">
        <v>25</v>
      </c>
      <c r="C300" s="23">
        <f>SUM(B301:C303)</f>
        <v>208941</v>
      </c>
      <c r="D300" s="21">
        <f>SUM(D301:D303)</f>
        <v>27460</v>
      </c>
      <c r="E300" s="21">
        <f aca="true" t="shared" si="96" ref="E300:J300">SUM(E301:E303)</f>
        <v>29578</v>
      </c>
      <c r="F300" s="21">
        <f t="shared" si="96"/>
        <v>30955</v>
      </c>
      <c r="G300" s="21">
        <f t="shared" si="96"/>
        <v>29972</v>
      </c>
      <c r="H300" s="21">
        <f t="shared" si="96"/>
        <v>30212</v>
      </c>
      <c r="I300" s="21">
        <f t="shared" si="96"/>
        <v>30382</v>
      </c>
      <c r="J300" s="21">
        <f t="shared" si="96"/>
        <v>30382</v>
      </c>
      <c r="K300" s="105"/>
    </row>
    <row r="301" spans="1:11" s="10" customFormat="1" ht="15" customHeight="1">
      <c r="A301" s="59">
        <v>223</v>
      </c>
      <c r="B301" s="12" t="s">
        <v>16</v>
      </c>
      <c r="C301" s="29">
        <f>SUM(C307+C309+C311+C313)</f>
        <v>1560</v>
      </c>
      <c r="D301" s="29">
        <f>SUM(D307+D309+D311+D313)</f>
        <v>0</v>
      </c>
      <c r="E301" s="29">
        <f aca="true" t="shared" si="97" ref="E301:J301">SUM(E307+E309+E311+E313)</f>
        <v>0</v>
      </c>
      <c r="F301" s="29">
        <f t="shared" si="97"/>
        <v>100</v>
      </c>
      <c r="G301" s="29">
        <f t="shared" si="97"/>
        <v>100</v>
      </c>
      <c r="H301" s="29">
        <f t="shared" si="97"/>
        <v>340</v>
      </c>
      <c r="I301" s="29">
        <f t="shared" si="97"/>
        <v>510</v>
      </c>
      <c r="J301" s="29">
        <f t="shared" si="97"/>
        <v>510</v>
      </c>
      <c r="K301" s="105"/>
    </row>
    <row r="302" spans="1:11" s="10" customFormat="1" ht="15" customHeight="1">
      <c r="A302" s="59">
        <v>224</v>
      </c>
      <c r="B302" s="12" t="s">
        <v>17</v>
      </c>
      <c r="C302" s="28">
        <f>SUM(D302:J302)</f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99"/>
    </row>
    <row r="303" spans="1:11" s="10" customFormat="1" ht="15" customHeight="1">
      <c r="A303" s="59">
        <v>225</v>
      </c>
      <c r="B303" s="12" t="s">
        <v>18</v>
      </c>
      <c r="C303" s="28">
        <f>SUM(D303:J303)</f>
        <v>207381</v>
      </c>
      <c r="D303" s="44">
        <f>27479+877-896</f>
        <v>27460</v>
      </c>
      <c r="E303" s="44">
        <f>28648+930</f>
        <v>29578</v>
      </c>
      <c r="F303" s="44">
        <f>29872+983</f>
        <v>30855</v>
      </c>
      <c r="G303" s="44">
        <v>29872</v>
      </c>
      <c r="H303" s="44">
        <v>29872</v>
      </c>
      <c r="I303" s="44">
        <v>29872</v>
      </c>
      <c r="J303" s="44">
        <v>29872</v>
      </c>
      <c r="K303" s="99"/>
    </row>
    <row r="304" spans="1:11" s="10" customFormat="1" ht="61.5" customHeight="1">
      <c r="A304" s="60">
        <v>226</v>
      </c>
      <c r="B304" s="53" t="s">
        <v>174</v>
      </c>
      <c r="C304" s="21">
        <f aca="true" t="shared" si="98" ref="C304:J304">SUM(C305)</f>
        <v>207381</v>
      </c>
      <c r="D304" s="45">
        <f t="shared" si="98"/>
        <v>27460</v>
      </c>
      <c r="E304" s="45">
        <f t="shared" si="98"/>
        <v>29578</v>
      </c>
      <c r="F304" s="45">
        <f t="shared" si="98"/>
        <v>30855</v>
      </c>
      <c r="G304" s="45">
        <f t="shared" si="98"/>
        <v>29872</v>
      </c>
      <c r="H304" s="45">
        <f t="shared" si="98"/>
        <v>29872</v>
      </c>
      <c r="I304" s="45">
        <f t="shared" si="98"/>
        <v>29872</v>
      </c>
      <c r="J304" s="45">
        <f t="shared" si="98"/>
        <v>29872</v>
      </c>
      <c r="K304" s="99" t="s">
        <v>180</v>
      </c>
    </row>
    <row r="305" spans="1:11" s="10" customFormat="1" ht="15.75" customHeight="1">
      <c r="A305" s="59">
        <v>227</v>
      </c>
      <c r="B305" s="12" t="s">
        <v>18</v>
      </c>
      <c r="C305" s="28">
        <f>SUM(D305:J305)</f>
        <v>207381</v>
      </c>
      <c r="D305" s="44">
        <f>27479+877-896</f>
        <v>27460</v>
      </c>
      <c r="E305" s="44">
        <f>28648+930</f>
        <v>29578</v>
      </c>
      <c r="F305" s="44">
        <f>29872+983</f>
        <v>30855</v>
      </c>
      <c r="G305" s="44">
        <v>29872</v>
      </c>
      <c r="H305" s="44">
        <v>29872</v>
      </c>
      <c r="I305" s="44">
        <v>29872</v>
      </c>
      <c r="J305" s="44">
        <v>29872</v>
      </c>
      <c r="K305" s="99"/>
    </row>
    <row r="306" spans="1:11" s="10" customFormat="1" ht="48" customHeight="1">
      <c r="A306" s="115">
        <v>228</v>
      </c>
      <c r="B306" s="53" t="s">
        <v>175</v>
      </c>
      <c r="C306" s="23">
        <f>SUM(D306:J306)</f>
        <v>1500</v>
      </c>
      <c r="D306" s="45">
        <v>0</v>
      </c>
      <c r="E306" s="45">
        <v>0</v>
      </c>
      <c r="F306" s="45">
        <v>100</v>
      </c>
      <c r="G306" s="45">
        <v>100</v>
      </c>
      <c r="H306" s="45">
        <v>300</v>
      </c>
      <c r="I306" s="45">
        <v>500</v>
      </c>
      <c r="J306" s="45">
        <v>500</v>
      </c>
      <c r="K306" s="99" t="s">
        <v>179</v>
      </c>
    </row>
    <row r="307" spans="1:11" s="10" customFormat="1" ht="15.75" customHeight="1">
      <c r="A307" s="115">
        <v>229</v>
      </c>
      <c r="B307" s="12" t="s">
        <v>16</v>
      </c>
      <c r="C307" s="22">
        <f>SUM(D307:J307)</f>
        <v>1500</v>
      </c>
      <c r="D307" s="71">
        <v>0</v>
      </c>
      <c r="E307" s="71">
        <v>0</v>
      </c>
      <c r="F307" s="71">
        <v>100</v>
      </c>
      <c r="G307" s="71">
        <v>100</v>
      </c>
      <c r="H307" s="71">
        <v>300</v>
      </c>
      <c r="I307" s="71">
        <v>500</v>
      </c>
      <c r="J307" s="71">
        <v>500</v>
      </c>
      <c r="K307" s="99"/>
    </row>
    <row r="308" spans="1:11" s="10" customFormat="1" ht="52.5" customHeight="1">
      <c r="A308" s="115">
        <v>230</v>
      </c>
      <c r="B308" s="53" t="s">
        <v>176</v>
      </c>
      <c r="C308" s="23">
        <f>SUM(D308:J308)</f>
        <v>30</v>
      </c>
      <c r="D308" s="45">
        <v>0</v>
      </c>
      <c r="E308" s="45">
        <v>0</v>
      </c>
      <c r="F308" s="45">
        <v>0</v>
      </c>
      <c r="G308" s="45">
        <v>0</v>
      </c>
      <c r="H308" s="45">
        <v>10</v>
      </c>
      <c r="I308" s="45">
        <v>10</v>
      </c>
      <c r="J308" s="45">
        <v>10</v>
      </c>
      <c r="K308" s="99" t="s">
        <v>181</v>
      </c>
    </row>
    <row r="309" spans="1:11" s="10" customFormat="1" ht="15.75" customHeight="1">
      <c r="A309" s="115">
        <v>231</v>
      </c>
      <c r="B309" s="12" t="s">
        <v>16</v>
      </c>
      <c r="C309" s="22">
        <f>SUM(D309:J309)</f>
        <v>30</v>
      </c>
      <c r="D309" s="71"/>
      <c r="E309" s="71"/>
      <c r="F309" s="71"/>
      <c r="G309" s="71"/>
      <c r="H309" s="71">
        <v>10</v>
      </c>
      <c r="I309" s="71">
        <v>10</v>
      </c>
      <c r="J309" s="71">
        <v>10</v>
      </c>
      <c r="K309" s="99"/>
    </row>
    <row r="310" spans="1:11" s="10" customFormat="1" ht="34.5" customHeight="1">
      <c r="A310" s="115">
        <v>232</v>
      </c>
      <c r="B310" s="53" t="s">
        <v>177</v>
      </c>
      <c r="C310" s="23">
        <v>0</v>
      </c>
      <c r="D310" s="45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99" t="s">
        <v>183</v>
      </c>
    </row>
    <row r="311" spans="1:11" s="10" customFormat="1" ht="15.75" customHeight="1">
      <c r="A311" s="115">
        <v>233</v>
      </c>
      <c r="B311" s="12" t="s">
        <v>16</v>
      </c>
      <c r="C311" s="22">
        <v>0</v>
      </c>
      <c r="D311" s="71"/>
      <c r="E311" s="71"/>
      <c r="F311" s="71"/>
      <c r="G311" s="71"/>
      <c r="H311" s="71"/>
      <c r="I311" s="71"/>
      <c r="J311" s="71"/>
      <c r="K311" s="99"/>
    </row>
    <row r="312" spans="1:11" s="10" customFormat="1" ht="49.5" customHeight="1">
      <c r="A312" s="115">
        <v>234</v>
      </c>
      <c r="B312" s="53" t="s">
        <v>178</v>
      </c>
      <c r="C312" s="23">
        <f>SUM(D312:J312)</f>
        <v>30</v>
      </c>
      <c r="D312" s="45">
        <v>0</v>
      </c>
      <c r="E312" s="45">
        <v>0</v>
      </c>
      <c r="F312" s="45">
        <v>0</v>
      </c>
      <c r="G312" s="45">
        <v>0</v>
      </c>
      <c r="H312" s="45">
        <v>30</v>
      </c>
      <c r="I312" s="45">
        <v>0</v>
      </c>
      <c r="J312" s="45">
        <v>0</v>
      </c>
      <c r="K312" s="99" t="s">
        <v>182</v>
      </c>
    </row>
    <row r="313" spans="1:11" s="10" customFormat="1" ht="15.75" customHeight="1">
      <c r="A313" s="115">
        <v>235</v>
      </c>
      <c r="B313" s="12" t="s">
        <v>16</v>
      </c>
      <c r="C313" s="22">
        <f>SUM(D313:J313)</f>
        <v>30</v>
      </c>
      <c r="D313" s="71"/>
      <c r="E313" s="71"/>
      <c r="F313" s="71"/>
      <c r="G313" s="71"/>
      <c r="H313" s="71">
        <v>30</v>
      </c>
      <c r="I313" s="71"/>
      <c r="J313" s="71"/>
      <c r="K313" s="99"/>
    </row>
    <row r="315" ht="12.75" hidden="1">
      <c r="C315" t="s">
        <v>116</v>
      </c>
    </row>
    <row r="316" spans="2:11" ht="12.75" hidden="1">
      <c r="B316" s="74" t="s">
        <v>117</v>
      </c>
      <c r="C316" s="21">
        <f aca="true" t="shared" si="99" ref="C316:C321">SUM(D316:J316)</f>
        <v>4984990.1</v>
      </c>
      <c r="D316" s="75">
        <f aca="true" t="shared" si="100" ref="D316:J316">SUM(D15)</f>
        <v>705726.6</v>
      </c>
      <c r="E316" s="75">
        <f t="shared" si="100"/>
        <v>704588.9</v>
      </c>
      <c r="F316" s="75">
        <f t="shared" si="100"/>
        <v>745484.6000000001</v>
      </c>
      <c r="G316" s="75">
        <f t="shared" si="100"/>
        <v>749393.5</v>
      </c>
      <c r="H316" s="75">
        <f t="shared" si="100"/>
        <v>694085.5</v>
      </c>
      <c r="I316" s="75">
        <f t="shared" si="100"/>
        <v>694105.5</v>
      </c>
      <c r="J316" s="75">
        <f t="shared" si="100"/>
        <v>691605.5</v>
      </c>
      <c r="K316" s="106"/>
    </row>
    <row r="317" spans="2:11" ht="12.75" hidden="1">
      <c r="B317" s="76" t="s">
        <v>118</v>
      </c>
      <c r="C317" s="77">
        <f t="shared" si="99"/>
        <v>37124.8</v>
      </c>
      <c r="D317" s="78">
        <f>SUM(D150+D175+D180)</f>
        <v>37124.8</v>
      </c>
      <c r="E317" s="78">
        <f aca="true" t="shared" si="101" ref="E317:J317">SUM(E150+E175)</f>
        <v>0</v>
      </c>
      <c r="F317" s="78">
        <f t="shared" si="101"/>
        <v>0</v>
      </c>
      <c r="G317" s="78">
        <f t="shared" si="101"/>
        <v>0</v>
      </c>
      <c r="H317" s="78">
        <f t="shared" si="101"/>
        <v>0</v>
      </c>
      <c r="I317" s="78">
        <f t="shared" si="101"/>
        <v>0</v>
      </c>
      <c r="J317" s="78">
        <f t="shared" si="101"/>
        <v>0</v>
      </c>
      <c r="K317" s="99"/>
    </row>
    <row r="318" spans="2:11" ht="12.75" hidden="1">
      <c r="B318" s="76" t="s">
        <v>147</v>
      </c>
      <c r="C318" s="77">
        <f t="shared" si="99"/>
        <v>82099.1</v>
      </c>
      <c r="D318" s="78">
        <f aca="true" t="shared" si="102" ref="D318:J318">SUM(D40)</f>
        <v>49099.1</v>
      </c>
      <c r="E318" s="78">
        <f t="shared" si="102"/>
        <v>33000</v>
      </c>
      <c r="F318" s="78">
        <f t="shared" si="102"/>
        <v>0</v>
      </c>
      <c r="G318" s="78">
        <f t="shared" si="102"/>
        <v>0</v>
      </c>
      <c r="H318" s="78">
        <f t="shared" si="102"/>
        <v>0</v>
      </c>
      <c r="I318" s="78">
        <f t="shared" si="102"/>
        <v>0</v>
      </c>
      <c r="J318" s="78">
        <f t="shared" si="102"/>
        <v>0</v>
      </c>
      <c r="K318" s="99"/>
    </row>
    <row r="319" spans="2:11" ht="12.75" hidden="1">
      <c r="B319" s="76" t="s">
        <v>149</v>
      </c>
      <c r="C319" s="77">
        <f t="shared" si="99"/>
        <v>2207</v>
      </c>
      <c r="D319" s="78">
        <f>SUM(D101)</f>
        <v>2207</v>
      </c>
      <c r="E319" s="78">
        <f aca="true" t="shared" si="103" ref="E319:J319">SUM(E101)</f>
        <v>0</v>
      </c>
      <c r="F319" s="78">
        <f t="shared" si="103"/>
        <v>0</v>
      </c>
      <c r="G319" s="78">
        <f t="shared" si="103"/>
        <v>0</v>
      </c>
      <c r="H319" s="78">
        <f t="shared" si="103"/>
        <v>0</v>
      </c>
      <c r="I319" s="78">
        <f t="shared" si="103"/>
        <v>0</v>
      </c>
      <c r="J319" s="78">
        <f t="shared" si="103"/>
        <v>0</v>
      </c>
      <c r="K319" s="99"/>
    </row>
    <row r="320" spans="2:11" ht="12.75" hidden="1">
      <c r="B320" s="76" t="s">
        <v>122</v>
      </c>
      <c r="C320" s="77">
        <f t="shared" si="99"/>
        <v>221197.4</v>
      </c>
      <c r="D320" s="78">
        <f aca="true" t="shared" si="104" ref="D320:J320">SUM(D19)</f>
        <v>35197.4</v>
      </c>
      <c r="E320" s="78">
        <f t="shared" si="104"/>
        <v>31000</v>
      </c>
      <c r="F320" s="78">
        <f t="shared" si="104"/>
        <v>31000</v>
      </c>
      <c r="G320" s="78">
        <f t="shared" si="104"/>
        <v>31000</v>
      </c>
      <c r="H320" s="78">
        <f t="shared" si="104"/>
        <v>31000</v>
      </c>
      <c r="I320" s="78">
        <f t="shared" si="104"/>
        <v>31000</v>
      </c>
      <c r="J320" s="78">
        <f t="shared" si="104"/>
        <v>31000</v>
      </c>
      <c r="K320" s="99"/>
    </row>
    <row r="321" spans="2:11" ht="12.75" hidden="1">
      <c r="B321" s="79"/>
      <c r="C321" s="77">
        <f t="shared" si="99"/>
        <v>0</v>
      </c>
      <c r="D321" s="78"/>
      <c r="E321" s="78"/>
      <c r="F321" s="78"/>
      <c r="G321" s="78"/>
      <c r="H321" s="78"/>
      <c r="I321" s="78"/>
      <c r="J321" s="78"/>
      <c r="K321" s="99"/>
    </row>
    <row r="322" spans="2:11" ht="12.75" customHeight="1" hidden="1">
      <c r="B322" s="73"/>
      <c r="C322" s="20"/>
      <c r="D322" s="70"/>
      <c r="E322" s="70"/>
      <c r="F322" s="70"/>
      <c r="G322" s="70"/>
      <c r="H322" s="70"/>
      <c r="I322" s="70"/>
      <c r="J322" s="70"/>
      <c r="K322" s="99"/>
    </row>
    <row r="323" spans="2:11" ht="12.75" hidden="1">
      <c r="B323" s="80" t="s">
        <v>119</v>
      </c>
      <c r="C323" s="81">
        <f>SUM(D323:J323)</f>
        <v>1400</v>
      </c>
      <c r="D323" s="82">
        <v>400</v>
      </c>
      <c r="E323" s="83">
        <v>500</v>
      </c>
      <c r="F323" s="83">
        <v>500</v>
      </c>
      <c r="G323" s="83"/>
      <c r="H323" s="83"/>
      <c r="I323" s="83"/>
      <c r="J323" s="83"/>
      <c r="K323" s="99"/>
    </row>
    <row r="324" spans="2:11" ht="25.5" hidden="1">
      <c r="B324" s="87" t="s">
        <v>130</v>
      </c>
      <c r="C324" s="81">
        <f>SUM(D324:J324)</f>
        <v>199.6</v>
      </c>
      <c r="D324" s="82">
        <v>99.6</v>
      </c>
      <c r="E324" s="83">
        <v>24</v>
      </c>
      <c r="F324" s="83">
        <v>76</v>
      </c>
      <c r="G324" s="83"/>
      <c r="H324" s="83"/>
      <c r="I324" s="83"/>
      <c r="J324" s="83"/>
      <c r="K324" s="99"/>
    </row>
    <row r="325" spans="2:11" ht="12.75" hidden="1">
      <c r="B325" s="80" t="s">
        <v>120</v>
      </c>
      <c r="C325" s="81">
        <f>SUM(D325:J325)</f>
        <v>735</v>
      </c>
      <c r="D325" s="82">
        <f>243.2+248.6</f>
        <v>491.79999999999995</v>
      </c>
      <c r="E325" s="83"/>
      <c r="F325" s="83">
        <v>243.2</v>
      </c>
      <c r="G325" s="83"/>
      <c r="H325" s="83"/>
      <c r="I325" s="83"/>
      <c r="J325" s="83"/>
      <c r="K325" s="99"/>
    </row>
    <row r="326" spans="2:11" ht="25.5" customHeight="1" hidden="1">
      <c r="B326" s="87" t="s">
        <v>129</v>
      </c>
      <c r="C326" s="81">
        <f>SUM(D326:J326)</f>
        <v>390</v>
      </c>
      <c r="D326" s="82">
        <v>390</v>
      </c>
      <c r="E326" s="83"/>
      <c r="F326" s="83"/>
      <c r="G326" s="83"/>
      <c r="H326" s="83"/>
      <c r="I326" s="83"/>
      <c r="J326" s="83"/>
      <c r="K326" s="99"/>
    </row>
    <row r="327" spans="2:11" ht="25.5" customHeight="1" hidden="1">
      <c r="B327" s="87" t="s">
        <v>128</v>
      </c>
      <c r="C327" s="81">
        <f>SUM(D327:J327)</f>
        <v>14953</v>
      </c>
      <c r="D327" s="82">
        <f>8343+6610</f>
        <v>14953</v>
      </c>
      <c r="E327" s="83"/>
      <c r="F327" s="83"/>
      <c r="G327" s="83"/>
      <c r="H327" s="83"/>
      <c r="I327" s="83"/>
      <c r="J327" s="83"/>
      <c r="K327" s="99"/>
    </row>
    <row r="328" spans="2:11" ht="12.75" hidden="1">
      <c r="B328" s="73"/>
      <c r="C328" s="20"/>
      <c r="D328" s="70"/>
      <c r="E328" s="71"/>
      <c r="F328" s="71"/>
      <c r="G328" s="71"/>
      <c r="H328" s="71"/>
      <c r="I328" s="71"/>
      <c r="J328" s="71"/>
      <c r="K328" s="99"/>
    </row>
    <row r="329" spans="2:11" ht="12.75" hidden="1">
      <c r="B329" s="73" t="s">
        <v>127</v>
      </c>
      <c r="C329" s="20">
        <f>SUM(D329:J329)</f>
        <v>4660039.4</v>
      </c>
      <c r="D329" s="70">
        <f>SUM(D316-D317-D318-D319-D320-D321+D323+D324+D325+D326+D327)</f>
        <v>598432.7</v>
      </c>
      <c r="E329" s="70">
        <f aca="true" t="shared" si="105" ref="E329:J329">SUM(E316-E317-E318-E319-E320-E321+E323+E324+E325+E326+E327)</f>
        <v>641112.9</v>
      </c>
      <c r="F329" s="70">
        <f t="shared" si="105"/>
        <v>715303.8</v>
      </c>
      <c r="G329" s="70">
        <f t="shared" si="105"/>
        <v>718393.5</v>
      </c>
      <c r="H329" s="70">
        <f t="shared" si="105"/>
        <v>663085.5</v>
      </c>
      <c r="I329" s="70">
        <f t="shared" si="105"/>
        <v>663105.5</v>
      </c>
      <c r="J329" s="70">
        <f t="shared" si="105"/>
        <v>660605.5</v>
      </c>
      <c r="K329" s="99"/>
    </row>
    <row r="330" spans="1:11" s="4" customFormat="1" ht="38.25" hidden="1">
      <c r="A330" s="61"/>
      <c r="B330" s="111" t="s">
        <v>146</v>
      </c>
      <c r="C330" s="21">
        <f>SUM(D330:J330)</f>
        <v>1879872.9599999997</v>
      </c>
      <c r="D330" s="75">
        <f>577370.1-1100+1148+877+1245.1+750+390+248.6+8343+6610+3606.7+210.16-1207+657.7+6741-9304-896</f>
        <v>595690.3599999999</v>
      </c>
      <c r="E330" s="75">
        <f>609594.9+5000+930</f>
        <v>615524.9</v>
      </c>
      <c r="F330" s="75">
        <f>662674.7+5000+983</f>
        <v>668657.7</v>
      </c>
      <c r="G330" s="75"/>
      <c r="H330" s="75"/>
      <c r="I330" s="75"/>
      <c r="J330" s="75"/>
      <c r="K330" s="106"/>
    </row>
    <row r="331" spans="1:11" s="84" customFormat="1" ht="12.75" hidden="1">
      <c r="A331" s="61"/>
      <c r="B331" s="85" t="s">
        <v>121</v>
      </c>
      <c r="C331" s="27">
        <f>SUM(D331:J331)</f>
        <v>2780166.4400000004</v>
      </c>
      <c r="D331" s="86">
        <f aca="true" t="shared" si="106" ref="D331:J331">D329-D330</f>
        <v>2742.340000000084</v>
      </c>
      <c r="E331" s="86">
        <f t="shared" si="106"/>
        <v>25588</v>
      </c>
      <c r="F331" s="86">
        <f t="shared" si="106"/>
        <v>46646.10000000009</v>
      </c>
      <c r="G331" s="86">
        <f t="shared" si="106"/>
        <v>718393.5</v>
      </c>
      <c r="H331" s="86">
        <f t="shared" si="106"/>
        <v>663085.5</v>
      </c>
      <c r="I331" s="86">
        <f t="shared" si="106"/>
        <v>663105.5</v>
      </c>
      <c r="J331" s="86">
        <f t="shared" si="106"/>
        <v>660605.5</v>
      </c>
      <c r="K331" s="101"/>
    </row>
    <row r="332" ht="12.75" hidden="1"/>
    <row r="333" ht="12.75" hidden="1"/>
    <row r="334" spans="2:3" ht="12.75" hidden="1">
      <c r="B334" s="72" t="s">
        <v>123</v>
      </c>
      <c r="C334" t="s">
        <v>124</v>
      </c>
    </row>
    <row r="335" ht="12.75" hidden="1"/>
    <row r="336" ht="12.75" hidden="1">
      <c r="B336" s="1" t="s">
        <v>145</v>
      </c>
    </row>
    <row r="337" ht="12.75" hidden="1"/>
    <row r="338" ht="12.75" hidden="1"/>
  </sheetData>
  <sheetProtection/>
  <mergeCells count="35">
    <mergeCell ref="A287:K287"/>
    <mergeCell ref="A293:K293"/>
    <mergeCell ref="A296:K296"/>
    <mergeCell ref="A299:K299"/>
    <mergeCell ref="C13:J13"/>
    <mergeCell ref="A13:A14"/>
    <mergeCell ref="K13:K14"/>
    <mergeCell ref="H7:K7"/>
    <mergeCell ref="A9:K9"/>
    <mergeCell ref="A10:K10"/>
    <mergeCell ref="A11:K11"/>
    <mergeCell ref="I6:K6"/>
    <mergeCell ref="A102:K102"/>
    <mergeCell ref="A109:K109"/>
    <mergeCell ref="A112:K112"/>
    <mergeCell ref="A39:K39"/>
    <mergeCell ref="A45:K45"/>
    <mergeCell ref="A57:K57"/>
    <mergeCell ref="A51:K51"/>
    <mergeCell ref="A33:K33"/>
    <mergeCell ref="B13:B14"/>
    <mergeCell ref="A208:K208"/>
    <mergeCell ref="A214:K214"/>
    <mergeCell ref="A217:K217"/>
    <mergeCell ref="A116:K116"/>
    <mergeCell ref="A183:K183"/>
    <mergeCell ref="A188:K188"/>
    <mergeCell ref="A198:K198"/>
    <mergeCell ref="A193:K193"/>
    <mergeCell ref="A259:K259"/>
    <mergeCell ref="A220:K220"/>
    <mergeCell ref="A235:K235"/>
    <mergeCell ref="A241:K241"/>
    <mergeCell ref="A247:K247"/>
    <mergeCell ref="A251:K251"/>
  </mergeCells>
  <printOptions/>
  <pageMargins left="0.39" right="0.16" top="0.4" bottom="0.16" header="0.3" footer="0.16"/>
  <pageSetup horizontalDpi="600" verticalDpi="600" orientation="landscape" paperSize="9" scale="60" r:id="rId3"/>
  <rowBreaks count="7" manualBreakCount="7">
    <brk id="44" max="10" man="1"/>
    <brk id="91" max="10" man="1"/>
    <brk id="132" max="10" man="1"/>
    <brk id="197" max="10" man="1"/>
    <brk id="229" max="10" man="1"/>
    <brk id="258" max="10" man="1"/>
    <brk id="31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2014-10-16T06:14:53Z</cp:lastPrinted>
  <dcterms:created xsi:type="dcterms:W3CDTF">2013-10-08T11:20:39Z</dcterms:created>
  <dcterms:modified xsi:type="dcterms:W3CDTF">2014-10-16T06:15:06Z</dcterms:modified>
  <cp:category/>
  <cp:version/>
  <cp:contentType/>
  <cp:contentStatus/>
</cp:coreProperties>
</file>