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20.12.2021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<sst xmlns="http://schemas.openxmlformats.org/spreadsheetml/2006/main" count="84" uniqueCount="57">
  <si>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Сведения о  аварийных многоквартирных домах</t>
  </si>
  <si>
    <t>Наименование муниципального образования:    Североуральский  городской округ</t>
  </si>
  <si>
    <t>№ п/п</t>
  </si>
  <si>
    <t>Адрес аварийного многоквартирного дома</t>
  </si>
  <si>
    <t>Наименование документа о признании дома аварийным</t>
  </si>
  <si>
    <t>Дата документа о признании дома аварийным</t>
  </si>
  <si>
    <t>Номер документа о признании дома аварийным</t>
  </si>
  <si>
    <t>Расселяемая площадь (кв. м)</t>
  </si>
  <si>
    <t>Количество расселяемыхх жилых помещений (единиц)</t>
  </si>
  <si>
    <t>Количество переселяемых граждан (человек)</t>
  </si>
  <si>
    <t>п.Черемухово, ул.Пушкина,д.10</t>
  </si>
  <si>
    <t>Акт обследования жилого помещения</t>
  </si>
  <si>
    <t>Постановление № 1674 от 13.10.2015</t>
  </si>
  <si>
    <t>п.Черемухово, ул.Пушкина,д.2</t>
  </si>
  <si>
    <t>Постановление № 2280от 18.12.2015</t>
  </si>
  <si>
    <t>п.Черемухово, ул.Ленина, д.33</t>
  </si>
  <si>
    <t>п.Черемухово, ул.Пушкина,д.4</t>
  </si>
  <si>
    <t>Постановление № 1358 от 14.12.2017</t>
  </si>
  <si>
    <t>п. Третий Северный, ул. Комсомольская, 54</t>
  </si>
  <si>
    <t>Постановление № 1411 от 26.12.2017</t>
  </si>
  <si>
    <t>п. Третий Северный, ул. Комсомольская, 55</t>
  </si>
  <si>
    <t>п. Третий Северный, ул. Комсомольская, 56</t>
  </si>
  <si>
    <t>п. Третий Северный, ул. Комсомольская, 57</t>
  </si>
  <si>
    <t>п. Третий Северный, ул. Комсомольская, 59</t>
  </si>
  <si>
    <t>п. Третий Северный, ул. Пионерская, 30</t>
  </si>
  <si>
    <t>п. Третий Северный, ул. Пионерская, 38</t>
  </si>
  <si>
    <t>п.Покровск Уральский ул.8-е Марта д.81</t>
  </si>
  <si>
    <t>Постановление № 382 от 16.04.2018</t>
  </si>
  <si>
    <t>п.Покровск Уральский ул.Свердлова д.24</t>
  </si>
  <si>
    <t>Постановление № 1128 от 31.10.2018</t>
  </si>
  <si>
    <t>п.Черемухово, ул.Калинина,д.55</t>
  </si>
  <si>
    <t>Постановление № 458 от 26.04.2019</t>
  </si>
  <si>
    <t>п.Черемухово, ул.Калинина,д.57</t>
  </si>
  <si>
    <t>Постановление № 839 от 16.08.2019</t>
  </si>
  <si>
    <t>п.Черемухово, ул.Пушкина,д.8</t>
  </si>
  <si>
    <t>Постановление № 841 от 16.08.2019</t>
  </si>
  <si>
    <t>п.Черемухово, ул.Ленина,д.2</t>
  </si>
  <si>
    <t>Постановление № 840 от 16.08.2019</t>
  </si>
  <si>
    <t>п. Третий Северный, ул. Матросова, 13</t>
  </si>
  <si>
    <t>Заключение об обследовании</t>
  </si>
  <si>
    <t>Постановление № 855 от 22.08.2019</t>
  </si>
  <si>
    <t>п. Третий Северный, ул. Уральская, 6</t>
  </si>
  <si>
    <t>Постановление № 854 от 22.08.2019</t>
  </si>
  <si>
    <t>п. Третий Северный, ул. Кедровая, 12</t>
  </si>
  <si>
    <t>Постановление №1078 от 24.10.2019</t>
  </si>
  <si>
    <t>п.Черемухово, ул. Ленина, дом №29;</t>
  </si>
  <si>
    <t>Постановление №682 от 12.08.2020</t>
  </si>
  <si>
    <t>п. Черемухово, ул. Калинина, дом №51;</t>
  </si>
  <si>
    <t>п. Третий Северный, ул.Кедровая, дом №7;</t>
  </si>
  <si>
    <t>п. Покровск Уральский, ул. Хананова, дом №5</t>
  </si>
  <si>
    <t xml:space="preserve"> п.Покровск Уральский, ул. 8 Марта, дом №82;</t>
  </si>
  <si>
    <t>пер.Ленина, дом №16;</t>
  </si>
  <si>
    <t>г. Североуральск, п Бокситы, ул.Железнодорожников, дом №1;</t>
  </si>
  <si>
    <t>Всего</t>
  </si>
  <si>
    <t xml:space="preserve"> п.Покровск Уральский, пер. Клубный, дом №8;</t>
  </si>
  <si>
    <t>Постановление № 791 от 13.09.2021</t>
  </si>
  <si>
    <t>на 01.12.2022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</si>
</sst>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PT Astra Serif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PT Astra Serif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14" fontId="45" fillId="0" borderId="10" xfId="0" applyNumberFormat="1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2" max="2" width="38.8515625" style="0" customWidth="1"/>
    <col min="3" max="3" width="15.28125" style="0" customWidth="1"/>
    <col min="4" max="4" width="11.421875" style="0" customWidth="1"/>
    <col min="5" max="5" width="26.28125" style="0" customWidth="1"/>
    <col min="6" max="8" width="9.140625" style="0" customWidth="1"/>
  </cols>
  <sheetData>
    <row r="1" spans="1:8" ht="39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5" t="s">
        <v>56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ht="7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40.5" customHeight="1">
      <c r="A5" s="9">
        <v>1</v>
      </c>
      <c r="B5" s="1" t="s">
        <v>10</v>
      </c>
      <c r="C5" s="1" t="s">
        <v>11</v>
      </c>
      <c r="D5" s="7">
        <v>42290</v>
      </c>
      <c r="E5" s="1" t="s">
        <v>12</v>
      </c>
      <c r="F5" s="9">
        <f>41.8+53.8+39.3+53.5</f>
        <v>188.39999999999998</v>
      </c>
      <c r="G5" s="9">
        <f>0+2+1+1</f>
        <v>4</v>
      </c>
      <c r="H5" s="9">
        <f>1+1+2</f>
        <v>4</v>
      </c>
    </row>
    <row r="6" spans="1:8" ht="44.25" customHeight="1">
      <c r="A6" s="9">
        <f aca="true" t="shared" si="0" ref="A6:A32">A5+1</f>
        <v>2</v>
      </c>
      <c r="B6" s="1" t="s">
        <v>13</v>
      </c>
      <c r="C6" s="1" t="s">
        <v>11</v>
      </c>
      <c r="D6" s="7">
        <v>42368</v>
      </c>
      <c r="E6" s="1" t="s">
        <v>14</v>
      </c>
      <c r="F6" s="9">
        <f>42.8+40.7+40.7-40.7</f>
        <v>83.5</v>
      </c>
      <c r="G6" s="9">
        <f>3-1</f>
        <v>2</v>
      </c>
      <c r="H6" s="9">
        <f>3-1</f>
        <v>2</v>
      </c>
    </row>
    <row r="7" spans="1:8" ht="15">
      <c r="A7" s="9">
        <f t="shared" si="0"/>
        <v>3</v>
      </c>
      <c r="B7" s="1" t="s">
        <v>15</v>
      </c>
      <c r="C7" s="1" t="s">
        <v>11</v>
      </c>
      <c r="D7" s="7">
        <v>42368</v>
      </c>
      <c r="E7" s="1" t="s">
        <v>14</v>
      </c>
      <c r="F7" s="9">
        <f>66.5+53.6+67</f>
        <v>187.1</v>
      </c>
      <c r="G7" s="9">
        <v>3</v>
      </c>
      <c r="H7" s="9">
        <f>2+3+1+8-10-1</f>
        <v>3</v>
      </c>
    </row>
    <row r="8" spans="1:8" ht="15">
      <c r="A8" s="9">
        <f t="shared" si="0"/>
        <v>4</v>
      </c>
      <c r="B8" s="1" t="s">
        <v>16</v>
      </c>
      <c r="C8" s="1" t="s">
        <v>11</v>
      </c>
      <c r="D8" s="7">
        <v>41796</v>
      </c>
      <c r="E8" s="1" t="s">
        <v>17</v>
      </c>
      <c r="F8" s="9">
        <v>38.5</v>
      </c>
      <c r="G8" s="9">
        <v>1</v>
      </c>
      <c r="H8" s="9">
        <v>0</v>
      </c>
    </row>
    <row r="9" spans="1:8" ht="15">
      <c r="A9" s="9">
        <f t="shared" si="0"/>
        <v>5</v>
      </c>
      <c r="B9" s="1" t="s">
        <v>30</v>
      </c>
      <c r="C9" s="1" t="s">
        <v>11</v>
      </c>
      <c r="D9" s="7">
        <v>41730</v>
      </c>
      <c r="E9" s="1" t="s">
        <v>31</v>
      </c>
      <c r="F9" s="9">
        <f>52.7+38.8+38.8+53.2</f>
        <v>183.5</v>
      </c>
      <c r="G9" s="9">
        <v>4</v>
      </c>
      <c r="H9" s="9">
        <f>1+1+1+1</f>
        <v>4</v>
      </c>
    </row>
    <row r="10" spans="1:8" ht="15">
      <c r="A10" s="9">
        <f t="shared" si="0"/>
        <v>6</v>
      </c>
      <c r="B10" s="1" t="s">
        <v>32</v>
      </c>
      <c r="C10" s="1" t="s">
        <v>11</v>
      </c>
      <c r="D10" s="7">
        <v>41730</v>
      </c>
      <c r="E10" s="1" t="s">
        <v>33</v>
      </c>
      <c r="F10" s="9">
        <f>54.1+66.6+67.5+66.1+54.5-66.6</f>
        <v>242.19999999999996</v>
      </c>
      <c r="G10" s="9">
        <f>5-1</f>
        <v>4</v>
      </c>
      <c r="H10" s="9">
        <f>2+5+1+1</f>
        <v>9</v>
      </c>
    </row>
    <row r="11" spans="1:8" ht="15">
      <c r="A11" s="9">
        <f t="shared" si="0"/>
        <v>7</v>
      </c>
      <c r="B11" s="1" t="s">
        <v>34</v>
      </c>
      <c r="C11" s="1" t="s">
        <v>11</v>
      </c>
      <c r="D11" s="7">
        <v>41730</v>
      </c>
      <c r="E11" s="1" t="s">
        <v>35</v>
      </c>
      <c r="F11" s="9">
        <f>41.1+43.5+41.2+41.3-41.3</f>
        <v>125.8</v>
      </c>
      <c r="G11" s="9">
        <v>3</v>
      </c>
      <c r="H11" s="9">
        <f>1+3+1+2-2</f>
        <v>5</v>
      </c>
    </row>
    <row r="12" spans="1:8" ht="15">
      <c r="A12" s="9">
        <f t="shared" si="0"/>
        <v>8</v>
      </c>
      <c r="B12" s="1" t="s">
        <v>36</v>
      </c>
      <c r="C12" s="1" t="s">
        <v>11</v>
      </c>
      <c r="D12" s="7">
        <v>41677</v>
      </c>
      <c r="E12" s="1" t="s">
        <v>37</v>
      </c>
      <c r="F12" s="9">
        <f>38.4+53.3+52+52+49.9+38.4-53.3-52</f>
        <v>178.7</v>
      </c>
      <c r="G12" s="9">
        <f>6-1-1</f>
        <v>4</v>
      </c>
      <c r="H12" s="9">
        <f>1+3+3-3</f>
        <v>4</v>
      </c>
    </row>
    <row r="13" spans="1:8" ht="15">
      <c r="A13" s="9">
        <f t="shared" si="0"/>
        <v>9</v>
      </c>
      <c r="B13" s="1" t="s">
        <v>45</v>
      </c>
      <c r="C13" s="1" t="s">
        <v>39</v>
      </c>
      <c r="D13" s="7">
        <v>44020</v>
      </c>
      <c r="E13" s="1" t="s">
        <v>46</v>
      </c>
      <c r="F13" s="9">
        <f>69.4+69.4+57.6+69.8+56.1+69.8</f>
        <v>392.1</v>
      </c>
      <c r="G13" s="9">
        <v>6</v>
      </c>
      <c r="H13" s="9">
        <f>1+2+1+2+3+4</f>
        <v>13</v>
      </c>
    </row>
    <row r="14" spans="1:8" ht="15">
      <c r="A14" s="9">
        <f t="shared" si="0"/>
        <v>10</v>
      </c>
      <c r="B14" s="1" t="s">
        <v>47</v>
      </c>
      <c r="C14" s="1" t="s">
        <v>39</v>
      </c>
      <c r="D14" s="7">
        <v>44020</v>
      </c>
      <c r="E14" s="1" t="str">
        <f>E13</f>
        <v>Постановление №682 от 12.08.2020</v>
      </c>
      <c r="F14" s="9">
        <f>39.5+42.2+53.4-42.2-53.4</f>
        <v>39.49999999999999</v>
      </c>
      <c r="G14" s="9">
        <f>3-2</f>
        <v>1</v>
      </c>
      <c r="H14" s="9">
        <f>2+1+4-5</f>
        <v>2</v>
      </c>
    </row>
    <row r="15" spans="1:8" ht="15">
      <c r="A15" s="9">
        <f t="shared" si="0"/>
        <v>11</v>
      </c>
      <c r="B15" s="1" t="s">
        <v>18</v>
      </c>
      <c r="C15" s="1" t="s">
        <v>11</v>
      </c>
      <c r="D15" s="7">
        <v>43095</v>
      </c>
      <c r="E15" s="1" t="s">
        <v>19</v>
      </c>
      <c r="F15" s="9">
        <f>38.4+50.6+38.4+38.5+51+51.2+38.5+38.6+51+38.9+39.2</f>
        <v>474.3</v>
      </c>
      <c r="G15" s="9">
        <v>11</v>
      </c>
      <c r="H15" s="9">
        <f>1+1+2+2+0+3+4+2+1+3+0</f>
        <v>19</v>
      </c>
    </row>
    <row r="16" spans="1:9" ht="15">
      <c r="A16" s="9">
        <f t="shared" si="0"/>
        <v>12</v>
      </c>
      <c r="B16" s="1" t="s">
        <v>20</v>
      </c>
      <c r="C16" s="1" t="s">
        <v>11</v>
      </c>
      <c r="D16" s="7">
        <v>43095</v>
      </c>
      <c r="E16" s="1" t="str">
        <f aca="true" t="shared" si="1" ref="E16:E21">E15</f>
        <v>Постановление № 1411 от 26.12.2017</v>
      </c>
      <c r="F16" s="9">
        <f>38.5+39+50.5+39.7+38.5+51.7+38.3+51.7+38.7+39.2</f>
        <v>425.79999999999995</v>
      </c>
      <c r="G16" s="9">
        <f>11-1</f>
        <v>10</v>
      </c>
      <c r="H16" s="9">
        <f>2+2+0+0+0+1+3+1+1+3</f>
        <v>13</v>
      </c>
      <c r="I16" s="2"/>
    </row>
    <row r="17" spans="1:8" ht="15">
      <c r="A17" s="9">
        <f t="shared" si="0"/>
        <v>13</v>
      </c>
      <c r="B17" s="1" t="s">
        <v>21</v>
      </c>
      <c r="C17" s="1" t="s">
        <v>11</v>
      </c>
      <c r="D17" s="7">
        <f>D16</f>
        <v>43095</v>
      </c>
      <c r="E17" s="1" t="str">
        <f t="shared" si="1"/>
        <v>Постановление № 1411 от 26.12.2017</v>
      </c>
      <c r="F17" s="9">
        <f>38.2+38.1+50.9+37.8+50.6+50.3+37.8+38+50.9+38.4</f>
        <v>430.99999999999994</v>
      </c>
      <c r="G17" s="9">
        <f>12-2</f>
        <v>10</v>
      </c>
      <c r="H17" s="9">
        <f>3+2+4+2+1+6+2+1+1+1+2+1-1-2-1-2</f>
        <v>20</v>
      </c>
    </row>
    <row r="18" spans="1:8" ht="15">
      <c r="A18" s="9">
        <f t="shared" si="0"/>
        <v>14</v>
      </c>
      <c r="B18" s="1" t="s">
        <v>22</v>
      </c>
      <c r="C18" s="1" t="s">
        <v>11</v>
      </c>
      <c r="D18" s="7">
        <f>D17</f>
        <v>43095</v>
      </c>
      <c r="E18" s="1" t="str">
        <f t="shared" si="1"/>
        <v>Постановление № 1411 от 26.12.2017</v>
      </c>
      <c r="F18" s="9">
        <f>38.1+37.9+50.4+37.5+37.5+51.3+51.3+37.7+51.8+37.5</f>
        <v>431</v>
      </c>
      <c r="G18" s="9">
        <v>10</v>
      </c>
      <c r="H18" s="9">
        <f>1+0+0+3+1+0+4+4+6+2</f>
        <v>21</v>
      </c>
    </row>
    <row r="19" spans="1:8" ht="15">
      <c r="A19" s="9">
        <f t="shared" si="0"/>
        <v>15</v>
      </c>
      <c r="B19" s="1" t="s">
        <v>23</v>
      </c>
      <c r="C19" s="1" t="s">
        <v>11</v>
      </c>
      <c r="D19" s="7">
        <f>D18</f>
        <v>43095</v>
      </c>
      <c r="E19" s="1" t="str">
        <f t="shared" si="1"/>
        <v>Постановление № 1411 от 26.12.2017</v>
      </c>
      <c r="F19" s="9">
        <f>50+39.4+50.2+37.7+50.9+38.6+38.7</f>
        <v>305.5</v>
      </c>
      <c r="G19" s="9">
        <v>7</v>
      </c>
      <c r="H19" s="9">
        <f>1+2+1+1+1+0+3</f>
        <v>9</v>
      </c>
    </row>
    <row r="20" spans="1:8" ht="15">
      <c r="A20" s="9">
        <f t="shared" si="0"/>
        <v>16</v>
      </c>
      <c r="B20" s="1" t="s">
        <v>24</v>
      </c>
      <c r="C20" s="1" t="s">
        <v>11</v>
      </c>
      <c r="D20" s="7">
        <f>D19</f>
        <v>43095</v>
      </c>
      <c r="E20" s="1" t="str">
        <f t="shared" si="1"/>
        <v>Постановление № 1411 от 26.12.2017</v>
      </c>
      <c r="F20" s="9">
        <f>40.6+39.7+39.6+40.6+54.3+39.4</f>
        <v>254.20000000000002</v>
      </c>
      <c r="G20" s="9">
        <v>6</v>
      </c>
      <c r="H20" s="9">
        <v>7</v>
      </c>
    </row>
    <row r="21" spans="1:8" ht="15">
      <c r="A21" s="9">
        <f t="shared" si="0"/>
        <v>17</v>
      </c>
      <c r="B21" s="1" t="s">
        <v>25</v>
      </c>
      <c r="C21" s="1" t="s">
        <v>11</v>
      </c>
      <c r="D21" s="7">
        <f>D20</f>
        <v>43095</v>
      </c>
      <c r="E21" s="1" t="str">
        <f t="shared" si="1"/>
        <v>Постановление № 1411 от 26.12.2017</v>
      </c>
      <c r="F21" s="9">
        <f>40.5+55.3+52.9+40.5+55.3+53.4+53.3+54.2+38.9+53.9+54.6+38.4</f>
        <v>591.1999999999999</v>
      </c>
      <c r="G21" s="9">
        <v>12</v>
      </c>
      <c r="H21" s="9">
        <f>4+0+2+4+2+2+8+1+1+1+1</f>
        <v>26</v>
      </c>
    </row>
    <row r="22" spans="1:8" ht="15">
      <c r="A22" s="9">
        <f t="shared" si="0"/>
        <v>18</v>
      </c>
      <c r="B22" s="1" t="s">
        <v>38</v>
      </c>
      <c r="C22" s="1" t="s">
        <v>39</v>
      </c>
      <c r="D22" s="7">
        <v>43650</v>
      </c>
      <c r="E22" s="1" t="s">
        <v>40</v>
      </c>
      <c r="F22" s="9">
        <f>39.6+41.5+53.4+39.5+39.6+41.8+52.7+39.4</f>
        <v>347.49999999999994</v>
      </c>
      <c r="G22" s="9">
        <v>8</v>
      </c>
      <c r="H22" s="9">
        <f>3+5+2+4+5</f>
        <v>19</v>
      </c>
    </row>
    <row r="23" spans="1:8" ht="15">
      <c r="A23" s="9">
        <f t="shared" si="0"/>
        <v>19</v>
      </c>
      <c r="B23" s="1" t="s">
        <v>41</v>
      </c>
      <c r="C23" s="1" t="s">
        <v>39</v>
      </c>
      <c r="D23" s="7">
        <v>43650</v>
      </c>
      <c r="E23" s="1" t="s">
        <v>42</v>
      </c>
      <c r="F23" s="9">
        <f>40.9+52+38.6+38.7+52.7+39.6</f>
        <v>262.5</v>
      </c>
      <c r="G23" s="9">
        <v>6</v>
      </c>
      <c r="H23" s="9">
        <f>1+2+6+1+1+0</f>
        <v>11</v>
      </c>
    </row>
    <row r="24" spans="1:8" ht="44.25" customHeight="1">
      <c r="A24" s="9">
        <f t="shared" si="0"/>
        <v>20</v>
      </c>
      <c r="B24" s="1" t="s">
        <v>43</v>
      </c>
      <c r="C24" s="1" t="s">
        <v>11</v>
      </c>
      <c r="D24" s="7">
        <v>43650</v>
      </c>
      <c r="E24" s="1" t="s">
        <v>44</v>
      </c>
      <c r="F24" s="9">
        <f>38.9+40.6+52.3</f>
        <v>131.8</v>
      </c>
      <c r="G24" s="9">
        <v>3</v>
      </c>
      <c r="H24" s="9">
        <f>0+1+2</f>
        <v>3</v>
      </c>
    </row>
    <row r="25" spans="1:8" ht="27.75" customHeight="1">
      <c r="A25" s="9">
        <f t="shared" si="0"/>
        <v>21</v>
      </c>
      <c r="B25" s="1" t="s">
        <v>48</v>
      </c>
      <c r="C25" s="1" t="s">
        <v>39</v>
      </c>
      <c r="D25" s="7">
        <f>D14</f>
        <v>44020</v>
      </c>
      <c r="E25" s="1" t="str">
        <f>E14</f>
        <v>Постановление №682 от 12.08.2020</v>
      </c>
      <c r="F25" s="9">
        <f>67.7+54.2+67.6</f>
        <v>189.5</v>
      </c>
      <c r="G25" s="9">
        <v>3</v>
      </c>
      <c r="H25" s="9">
        <f>2+4+1</f>
        <v>7</v>
      </c>
    </row>
    <row r="26" spans="1:8" ht="27.75" customHeight="1">
      <c r="A26" s="9">
        <f t="shared" si="0"/>
        <v>22</v>
      </c>
      <c r="B26" s="1" t="s">
        <v>26</v>
      </c>
      <c r="C26" s="1" t="s">
        <v>11</v>
      </c>
      <c r="D26" s="7">
        <v>42509</v>
      </c>
      <c r="E26" s="1" t="s">
        <v>27</v>
      </c>
      <c r="F26" s="9">
        <f>27.1+54.9</f>
        <v>82</v>
      </c>
      <c r="G26" s="9">
        <v>2</v>
      </c>
      <c r="H26" s="9">
        <f>6</f>
        <v>6</v>
      </c>
    </row>
    <row r="27" spans="1:8" ht="27.75" customHeight="1">
      <c r="A27" s="9">
        <f t="shared" si="0"/>
        <v>23</v>
      </c>
      <c r="B27" s="1" t="s">
        <v>28</v>
      </c>
      <c r="C27" s="1" t="s">
        <v>11</v>
      </c>
      <c r="D27" s="7">
        <v>41915</v>
      </c>
      <c r="E27" s="1" t="s">
        <v>29</v>
      </c>
      <c r="F27" s="9">
        <f>30.2+30.3+30.9+29.9+31.2+54.5+33.1+45.1+15.1</f>
        <v>300.3</v>
      </c>
      <c r="G27" s="9">
        <v>9</v>
      </c>
      <c r="H27" s="9">
        <f>1+2+2+1+1+3+1+2+1</f>
        <v>14</v>
      </c>
    </row>
    <row r="28" spans="1:8" ht="27.75" customHeight="1">
      <c r="A28" s="9">
        <f t="shared" si="0"/>
        <v>24</v>
      </c>
      <c r="B28" s="1" t="s">
        <v>49</v>
      </c>
      <c r="C28" s="1" t="s">
        <v>39</v>
      </c>
      <c r="D28" s="7">
        <f>D25</f>
        <v>44020</v>
      </c>
      <c r="E28" s="1" t="str">
        <f>E25</f>
        <v>Постановление №682 от 12.08.2020</v>
      </c>
      <c r="F28" s="9">
        <f>32.5+8.9+27+13+9+8.9+18.1+18.2+25.5+17.8+18</f>
        <v>196.9</v>
      </c>
      <c r="G28" s="9">
        <v>11</v>
      </c>
      <c r="H28" s="9">
        <f>1+1+1+1+1+2+1+1+1+1+1</f>
        <v>12</v>
      </c>
    </row>
    <row r="29" spans="1:8" ht="27.75" customHeight="1">
      <c r="A29" s="9">
        <f t="shared" si="0"/>
        <v>25</v>
      </c>
      <c r="B29" s="1" t="s">
        <v>50</v>
      </c>
      <c r="C29" s="1" t="s">
        <v>39</v>
      </c>
      <c r="D29" s="7">
        <f>D28</f>
        <v>44020</v>
      </c>
      <c r="E29" s="1" t="str">
        <f>E28</f>
        <v>Постановление №682 от 12.08.2020</v>
      </c>
      <c r="F29" s="9">
        <f>39.7</f>
        <v>39.7</v>
      </c>
      <c r="G29" s="9">
        <v>1</v>
      </c>
      <c r="H29" s="9">
        <v>1</v>
      </c>
    </row>
    <row r="30" spans="1:8" ht="27.75" customHeight="1">
      <c r="A30" s="9">
        <f t="shared" si="0"/>
        <v>26</v>
      </c>
      <c r="B30" s="1" t="s">
        <v>54</v>
      </c>
      <c r="C30" s="1" t="s">
        <v>39</v>
      </c>
      <c r="D30" s="7">
        <v>44452</v>
      </c>
      <c r="E30" s="1" t="s">
        <v>55</v>
      </c>
      <c r="F30" s="9">
        <f>58.5+58.2+57.9+59</f>
        <v>233.6</v>
      </c>
      <c r="G30" s="9">
        <v>4</v>
      </c>
      <c r="H30" s="9">
        <f>4+3+2+1</f>
        <v>10</v>
      </c>
    </row>
    <row r="31" spans="1:8" ht="27.75" customHeight="1">
      <c r="A31" s="9">
        <f t="shared" si="0"/>
        <v>27</v>
      </c>
      <c r="B31" s="1" t="s">
        <v>51</v>
      </c>
      <c r="C31" s="1" t="s">
        <v>39</v>
      </c>
      <c r="D31" s="8">
        <f>D29</f>
        <v>44020</v>
      </c>
      <c r="E31" s="1" t="str">
        <f>E29</f>
        <v>Постановление №682 от 12.08.2020</v>
      </c>
      <c r="F31" s="9">
        <v>39.8</v>
      </c>
      <c r="G31" s="9">
        <v>1</v>
      </c>
      <c r="H31" s="9">
        <v>6</v>
      </c>
    </row>
    <row r="32" spans="1:8" ht="27.75" customHeight="1">
      <c r="A32" s="9">
        <f t="shared" si="0"/>
        <v>28</v>
      </c>
      <c r="B32" s="1" t="s">
        <v>52</v>
      </c>
      <c r="C32" s="1" t="s">
        <v>39</v>
      </c>
      <c r="D32" s="8">
        <f>D31</f>
        <v>44020</v>
      </c>
      <c r="E32" s="1" t="str">
        <f>E31</f>
        <v>Постановление №682 от 12.08.2020</v>
      </c>
      <c r="F32" s="9">
        <f>33.8+43.7+34.2+43.6+33</f>
        <v>188.3</v>
      </c>
      <c r="G32" s="9">
        <v>5</v>
      </c>
      <c r="H32" s="9">
        <f>3+5+1+3+1</f>
        <v>13</v>
      </c>
    </row>
    <row r="33" spans="1:8" ht="27.75" customHeight="1">
      <c r="A33" s="1"/>
      <c r="B33" s="1" t="s">
        <v>53</v>
      </c>
      <c r="C33" s="1"/>
      <c r="D33" s="1"/>
      <c r="E33" s="1"/>
      <c r="F33" s="9">
        <f>SUM(F5:F32)</f>
        <v>6584.200000000001</v>
      </c>
      <c r="G33" s="9">
        <f>SUM(G5:G32)</f>
        <v>151</v>
      </c>
      <c r="H33" s="9">
        <f>SUM(H5:H32)</f>
        <v>263</v>
      </c>
    </row>
  </sheetData>
  <sheetProtection/>
  <mergeCells count="3">
    <mergeCell ref="A1:H1"/>
    <mergeCell ref="A2:H2"/>
    <mergeCell ref="A3:H3"/>
  </mergeCells>
  <printOptions/>
  <pageMargins left="0.31496062992125984" right="0.11811023622047245" top="0.15748031496062992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Плешивцев Александр Сергеевич</cp:lastModifiedBy>
  <cp:lastPrinted>2022-12-05T12:08:24Z</cp:lastPrinted>
  <dcterms:created xsi:type="dcterms:W3CDTF">2021-04-01T11:44:54Z</dcterms:created>
  <dcterms:modified xsi:type="dcterms:W3CDTF">2022-12-12T12:07:05Z</dcterms:modified>
  <cp:category/>
  <cp:version/>
  <cp:contentType/>
  <cp:contentStatus/>
</cp:coreProperties>
</file>