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24226"/>
  <xr:revisionPtr revIDLastSave="0" documentId="13_ncr:1_{220E2CFE-DE30-42C6-B6DD-A9E661B8E58F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ТЭБ 2021" sheetId="10" r:id="rId1"/>
    <sheet name="Нефтепродукты" sheetId="27" r:id="rId2"/>
    <sheet name="Газ" sheetId="24" r:id="rId3"/>
    <sheet name="ГазУТ" sheetId="38" r:id="rId4"/>
    <sheet name="ТвердТопливо" sheetId="30" r:id="rId5"/>
    <sheet name="ТвердТопливоУТ" sheetId="54" r:id="rId6"/>
    <sheet name="Электроэнергия" sheetId="29" r:id="rId7"/>
    <sheet name="ЭлектроэнергияУТ" sheetId="55" r:id="rId8"/>
    <sheet name="Тепло" sheetId="25" r:id="rId9"/>
    <sheet name="ТеплоУТ" sheetId="50" r:id="rId10"/>
    <sheet name="Диаграммы" sheetId="3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10" l="1"/>
  <c r="J34" i="10"/>
  <c r="L34" i="10" s="1"/>
  <c r="G34" i="10"/>
  <c r="F34" i="10"/>
  <c r="E34" i="10"/>
  <c r="D27" i="27"/>
  <c r="C22" i="25"/>
  <c r="C22" i="29" l="1"/>
  <c r="G4" i="27"/>
  <c r="G5" i="27"/>
  <c r="G6" i="27"/>
  <c r="G9" i="27"/>
  <c r="G11" i="27"/>
  <c r="G12" i="27"/>
  <c r="G13" i="27"/>
  <c r="G15" i="27"/>
  <c r="G16" i="27"/>
  <c r="G17" i="27"/>
  <c r="G18" i="27"/>
  <c r="G19" i="27"/>
  <c r="G21" i="27"/>
  <c r="G23" i="27"/>
  <c r="G24" i="27"/>
  <c r="G25" i="27"/>
  <c r="G26" i="27"/>
  <c r="G28" i="27"/>
  <c r="G29" i="27"/>
  <c r="G30" i="27"/>
  <c r="G31" i="27"/>
  <c r="G32" i="27"/>
  <c r="G33" i="27"/>
  <c r="G34" i="27"/>
  <c r="G35" i="27"/>
  <c r="C20" i="24"/>
  <c r="G3" i="27"/>
  <c r="C35" i="54"/>
  <c r="C33" i="54"/>
  <c r="C32" i="54"/>
  <c r="C31" i="54"/>
  <c r="C30" i="54"/>
  <c r="C29" i="54"/>
  <c r="C28" i="54"/>
  <c r="C26" i="54"/>
  <c r="C25" i="54"/>
  <c r="C24" i="54"/>
  <c r="C23" i="54"/>
  <c r="C21" i="54"/>
  <c r="C19" i="54"/>
  <c r="C18" i="54"/>
  <c r="C17" i="54"/>
  <c r="C16" i="54"/>
  <c r="C15" i="54"/>
  <c r="C13" i="54"/>
  <c r="C12" i="54"/>
  <c r="C11" i="54"/>
  <c r="C9" i="54"/>
  <c r="C4" i="54"/>
  <c r="C5" i="54"/>
  <c r="C6" i="54"/>
  <c r="C3" i="54"/>
  <c r="C35" i="55" l="1"/>
  <c r="J35" i="10" s="1"/>
  <c r="C33" i="55"/>
  <c r="C32" i="55"/>
  <c r="J32" i="10" s="1"/>
  <c r="C31" i="55"/>
  <c r="J31" i="10" s="1"/>
  <c r="C30" i="55"/>
  <c r="J30" i="10" s="1"/>
  <c r="C29" i="55"/>
  <c r="J29" i="10" s="1"/>
  <c r="C28" i="55"/>
  <c r="J28" i="10" s="1"/>
  <c r="C26" i="55"/>
  <c r="J26" i="10" s="1"/>
  <c r="C25" i="55"/>
  <c r="J25" i="10" s="1"/>
  <c r="C24" i="55"/>
  <c r="J24" i="10" s="1"/>
  <c r="C23" i="55"/>
  <c r="J23" i="10" s="1"/>
  <c r="C21" i="55"/>
  <c r="J21" i="10" s="1"/>
  <c r="C19" i="55"/>
  <c r="J19" i="10" s="1"/>
  <c r="C18" i="55"/>
  <c r="J18" i="10" s="1"/>
  <c r="C17" i="55"/>
  <c r="J17" i="10" s="1"/>
  <c r="C16" i="55"/>
  <c r="J16" i="10" s="1"/>
  <c r="C15" i="55"/>
  <c r="J15" i="10" s="1"/>
  <c r="C13" i="55"/>
  <c r="C12" i="55"/>
  <c r="J12" i="10" s="1"/>
  <c r="C11" i="55"/>
  <c r="J11" i="10" s="1"/>
  <c r="C9" i="55"/>
  <c r="J9" i="10" s="1"/>
  <c r="C4" i="55"/>
  <c r="J4" i="10" s="1"/>
  <c r="C5" i="55"/>
  <c r="J5" i="10" s="1"/>
  <c r="C6" i="55"/>
  <c r="J6" i="10" s="1"/>
  <c r="C3" i="55"/>
  <c r="J3" i="10" s="1"/>
  <c r="J13" i="10"/>
  <c r="G6" i="10"/>
  <c r="G35" i="10"/>
  <c r="G33" i="10"/>
  <c r="G32" i="10"/>
  <c r="G31" i="10"/>
  <c r="G30" i="10"/>
  <c r="G29" i="10"/>
  <c r="G28" i="10"/>
  <c r="G26" i="10"/>
  <c r="G25" i="10"/>
  <c r="G24" i="10"/>
  <c r="G23" i="10"/>
  <c r="G21" i="10"/>
  <c r="G19" i="10"/>
  <c r="G18" i="10"/>
  <c r="G17" i="10"/>
  <c r="G16" i="10"/>
  <c r="G15" i="10"/>
  <c r="G13" i="10"/>
  <c r="G12" i="10"/>
  <c r="G11" i="10"/>
  <c r="G9" i="10"/>
  <c r="G5" i="10"/>
  <c r="G4" i="10"/>
  <c r="G3" i="10"/>
  <c r="C35" i="50"/>
  <c r="K35" i="10" s="1"/>
  <c r="C33" i="50"/>
  <c r="K33" i="10" s="1"/>
  <c r="C32" i="50"/>
  <c r="K32" i="10" s="1"/>
  <c r="C31" i="50"/>
  <c r="K31" i="10" s="1"/>
  <c r="C30" i="50"/>
  <c r="K30" i="10" s="1"/>
  <c r="C29" i="50"/>
  <c r="K29" i="10" s="1"/>
  <c r="C28" i="50"/>
  <c r="K28" i="10" s="1"/>
  <c r="C26" i="50"/>
  <c r="K26" i="10" s="1"/>
  <c r="C25" i="50"/>
  <c r="K25" i="10" s="1"/>
  <c r="C24" i="50"/>
  <c r="K24" i="10" s="1"/>
  <c r="C23" i="50"/>
  <c r="K23" i="10" s="1"/>
  <c r="C21" i="50"/>
  <c r="C19" i="50"/>
  <c r="K19" i="10" s="1"/>
  <c r="C18" i="50"/>
  <c r="K18" i="10" s="1"/>
  <c r="C16" i="50"/>
  <c r="K16" i="10" s="1"/>
  <c r="C17" i="50"/>
  <c r="K17" i="10" s="1"/>
  <c r="C15" i="50"/>
  <c r="K15" i="10" s="1"/>
  <c r="C13" i="50"/>
  <c r="K13" i="10" s="1"/>
  <c r="C9" i="50"/>
  <c r="K9" i="10" s="1"/>
  <c r="C4" i="50"/>
  <c r="K4" i="10" s="1"/>
  <c r="C5" i="50"/>
  <c r="K5" i="10" s="1"/>
  <c r="C6" i="50"/>
  <c r="K6" i="10" s="1"/>
  <c r="C3" i="50"/>
  <c r="K3" i="10" s="1"/>
  <c r="C35" i="38"/>
  <c r="F35" i="10" s="1"/>
  <c r="C33" i="38"/>
  <c r="C32" i="38"/>
  <c r="F32" i="10" s="1"/>
  <c r="C31" i="38"/>
  <c r="F31" i="10" s="1"/>
  <c r="C30" i="38"/>
  <c r="F30" i="10" s="1"/>
  <c r="C29" i="38"/>
  <c r="F29" i="10" s="1"/>
  <c r="C28" i="38"/>
  <c r="F28" i="10" s="1"/>
  <c r="C26" i="38"/>
  <c r="F26" i="10" s="1"/>
  <c r="C25" i="38"/>
  <c r="F25" i="10" s="1"/>
  <c r="C24" i="38"/>
  <c r="F24" i="10" s="1"/>
  <c r="C23" i="38"/>
  <c r="F23" i="10" s="1"/>
  <c r="C21" i="38"/>
  <c r="F21" i="10" s="1"/>
  <c r="C19" i="38"/>
  <c r="F19" i="10" s="1"/>
  <c r="C18" i="38"/>
  <c r="F18" i="10" s="1"/>
  <c r="C17" i="38"/>
  <c r="F17" i="10" s="1"/>
  <c r="C16" i="38"/>
  <c r="F16" i="10" s="1"/>
  <c r="C15" i="38"/>
  <c r="F15" i="10" s="1"/>
  <c r="C13" i="38"/>
  <c r="F13" i="10" s="1"/>
  <c r="C12" i="38"/>
  <c r="F12" i="10" s="1"/>
  <c r="C11" i="38"/>
  <c r="F11" i="10" s="1"/>
  <c r="C9" i="38"/>
  <c r="F9" i="10" s="1"/>
  <c r="C4" i="38"/>
  <c r="F4" i="10" s="1"/>
  <c r="C5" i="38"/>
  <c r="F5" i="10" s="1"/>
  <c r="C6" i="38"/>
  <c r="F6" i="10" s="1"/>
  <c r="C3" i="38"/>
  <c r="F3" i="10" s="1"/>
  <c r="J33" i="10" l="1"/>
  <c r="F33" i="10"/>
  <c r="C20" i="38"/>
  <c r="K21" i="10"/>
  <c r="C14" i="50"/>
  <c r="C27" i="55" l="1"/>
  <c r="C22" i="55"/>
  <c r="C20" i="55" s="1"/>
  <c r="C14" i="55"/>
  <c r="C10" i="55"/>
  <c r="C7" i="55"/>
  <c r="C27" i="54"/>
  <c r="C22" i="54"/>
  <c r="C14" i="54"/>
  <c r="C10" i="54"/>
  <c r="C7" i="54"/>
  <c r="C20" i="54" l="1"/>
  <c r="C8" i="54"/>
  <c r="C8" i="55" l="1"/>
  <c r="C12" i="50" l="1"/>
  <c r="K12" i="10" s="1"/>
  <c r="C11" i="50"/>
  <c r="C10" i="25" l="1"/>
  <c r="D7" i="10"/>
  <c r="E27" i="27"/>
  <c r="E22" i="27"/>
  <c r="E20" i="27" s="1"/>
  <c r="E14" i="27"/>
  <c r="E10" i="27"/>
  <c r="E7" i="27"/>
  <c r="C27" i="50"/>
  <c r="C22" i="50"/>
  <c r="C7" i="50"/>
  <c r="C20" i="50" l="1"/>
  <c r="C10" i="50"/>
  <c r="K11" i="10"/>
  <c r="E8" i="27"/>
  <c r="C8" i="50" l="1"/>
  <c r="G7" i="10"/>
  <c r="G10" i="10"/>
  <c r="G27" i="10"/>
  <c r="G22" i="10"/>
  <c r="G20" i="10" s="1"/>
  <c r="G14" i="10"/>
  <c r="C27" i="38"/>
  <c r="C22" i="38"/>
  <c r="C14" i="38"/>
  <c r="C10" i="38"/>
  <c r="C7" i="38"/>
  <c r="C7" i="24"/>
  <c r="C7" i="10" l="1"/>
  <c r="C22" i="10"/>
  <c r="D27" i="10"/>
  <c r="D14" i="10"/>
  <c r="D10" i="10"/>
  <c r="D22" i="10"/>
  <c r="D20" i="10" s="1"/>
  <c r="C27" i="10"/>
  <c r="C14" i="10"/>
  <c r="C10" i="10"/>
  <c r="C8" i="38"/>
  <c r="C20" i="10" l="1"/>
  <c r="C8" i="10"/>
  <c r="D8" i="10"/>
  <c r="E25" i="10" l="1"/>
  <c r="L25" i="10" s="1"/>
  <c r="H22" i="10"/>
  <c r="H20" i="10" s="1"/>
  <c r="H14" i="10"/>
  <c r="H10" i="10"/>
  <c r="H7" i="10"/>
  <c r="H8" i="10" s="1"/>
  <c r="I7" i="10" l="1"/>
  <c r="C27" i="25"/>
  <c r="C20" i="25" s="1"/>
  <c r="C10" i="29"/>
  <c r="I27" i="10"/>
  <c r="C27" i="24"/>
  <c r="I22" i="10"/>
  <c r="I20" i="10" s="1"/>
  <c r="I14" i="10"/>
  <c r="I10" i="10"/>
  <c r="K22" i="10"/>
  <c r="G8" i="10"/>
  <c r="I8" i="10" l="1"/>
  <c r="F7" i="10"/>
  <c r="C5" i="33"/>
  <c r="J14" i="10"/>
  <c r="J22" i="10"/>
  <c r="J10" i="10"/>
  <c r="J7" i="10"/>
  <c r="K14" i="10"/>
  <c r="K10" i="10"/>
  <c r="K7" i="10"/>
  <c r="K27" i="10"/>
  <c r="F27" i="10"/>
  <c r="F14" i="10"/>
  <c r="F22" i="10"/>
  <c r="F20" i="10" s="1"/>
  <c r="F10" i="10"/>
  <c r="K20" i="10" l="1"/>
  <c r="C30" i="33" s="1"/>
  <c r="K8" i="10"/>
  <c r="C4" i="33"/>
  <c r="C6" i="33"/>
  <c r="C28" i="33"/>
  <c r="C27" i="33"/>
  <c r="D22" i="27"/>
  <c r="F22" i="27"/>
  <c r="C22" i="27"/>
  <c r="E35" i="10"/>
  <c r="L35" i="10" s="1"/>
  <c r="E33" i="10"/>
  <c r="E32" i="10"/>
  <c r="E31" i="10"/>
  <c r="L31" i="10" s="1"/>
  <c r="E30" i="10"/>
  <c r="L30" i="10" s="1"/>
  <c r="E29" i="10"/>
  <c r="L29" i="10" s="1"/>
  <c r="E28" i="10"/>
  <c r="L28" i="10" s="1"/>
  <c r="E26" i="10"/>
  <c r="L26" i="10" s="1"/>
  <c r="E24" i="10"/>
  <c r="L24" i="10" s="1"/>
  <c r="E23" i="10"/>
  <c r="L23" i="10" s="1"/>
  <c r="L22" i="10" s="1"/>
  <c r="E21" i="10"/>
  <c r="E19" i="10"/>
  <c r="L19" i="10" s="1"/>
  <c r="E18" i="10"/>
  <c r="L18" i="10" s="1"/>
  <c r="E17" i="10"/>
  <c r="L17" i="10" s="1"/>
  <c r="E16" i="10"/>
  <c r="L16" i="10" s="1"/>
  <c r="E15" i="10"/>
  <c r="L15" i="10" s="1"/>
  <c r="E13" i="10"/>
  <c r="L13" i="10" s="1"/>
  <c r="E12" i="10"/>
  <c r="L12" i="10" s="1"/>
  <c r="E11" i="10"/>
  <c r="L11" i="10" s="1"/>
  <c r="L10" i="10" s="1"/>
  <c r="E9" i="10"/>
  <c r="L9" i="10" s="1"/>
  <c r="E6" i="10"/>
  <c r="L6" i="10" s="1"/>
  <c r="E5" i="10"/>
  <c r="L5" i="10" s="1"/>
  <c r="E4" i="10"/>
  <c r="L4" i="10" s="1"/>
  <c r="E3" i="10"/>
  <c r="L3" i="10" s="1"/>
  <c r="C22" i="30"/>
  <c r="C27" i="30"/>
  <c r="C14" i="30"/>
  <c r="C10" i="30"/>
  <c r="C7" i="30"/>
  <c r="C22" i="24"/>
  <c r="C27" i="29"/>
  <c r="C14" i="29"/>
  <c r="C7" i="29"/>
  <c r="C14" i="25"/>
  <c r="C7" i="25"/>
  <c r="L32" i="10" l="1"/>
  <c r="C50" i="33" s="1"/>
  <c r="L33" i="10"/>
  <c r="C51" i="33" s="1"/>
  <c r="L7" i="10"/>
  <c r="E20" i="10"/>
  <c r="L21" i="10"/>
  <c r="L20" i="10" s="1"/>
  <c r="L27" i="10"/>
  <c r="G22" i="27"/>
  <c r="C20" i="30"/>
  <c r="J27" i="10"/>
  <c r="C20" i="29"/>
  <c r="F8" i="10"/>
  <c r="C8" i="30"/>
  <c r="E7" i="10"/>
  <c r="E10" i="10"/>
  <c r="E27" i="10"/>
  <c r="E22" i="10"/>
  <c r="E14" i="10"/>
  <c r="L14" i="10" s="1"/>
  <c r="C8" i="25"/>
  <c r="L8" i="10" l="1"/>
  <c r="C49" i="33"/>
  <c r="J20" i="10"/>
  <c r="J8" i="10" s="1"/>
  <c r="C3" i="33"/>
  <c r="C7" i="33" s="1"/>
  <c r="D7" i="33" s="1"/>
  <c r="E8" i="10"/>
  <c r="C48" i="33"/>
  <c r="C53" i="33" s="1"/>
  <c r="D52" i="33" s="1"/>
  <c r="C29" i="33" l="1"/>
  <c r="D3" i="33"/>
  <c r="D6" i="33"/>
  <c r="D5" i="33"/>
  <c r="D4" i="33"/>
  <c r="C8" i="29"/>
  <c r="D48" i="33"/>
  <c r="C26" i="33"/>
  <c r="F27" i="27"/>
  <c r="F20" i="27" s="1"/>
  <c r="F14" i="27"/>
  <c r="F10" i="27"/>
  <c r="F7" i="27"/>
  <c r="D20" i="27"/>
  <c r="D14" i="27"/>
  <c r="D10" i="27"/>
  <c r="D7" i="27"/>
  <c r="C27" i="27"/>
  <c r="C14" i="27"/>
  <c r="G14" i="27" s="1"/>
  <c r="C10" i="27"/>
  <c r="G10" i="27" s="1"/>
  <c r="C7" i="27"/>
  <c r="G7" i="27" s="1"/>
  <c r="G27" i="27" l="1"/>
  <c r="C20" i="27"/>
  <c r="G20" i="27" s="1"/>
  <c r="C31" i="33"/>
  <c r="D53" i="33"/>
  <c r="D50" i="33"/>
  <c r="D51" i="33"/>
  <c r="D49" i="33"/>
  <c r="F8" i="27"/>
  <c r="D8" i="27"/>
  <c r="D28" i="33" l="1"/>
  <c r="D29" i="33"/>
  <c r="D30" i="33"/>
  <c r="D27" i="33"/>
  <c r="D31" i="33"/>
  <c r="D26" i="33"/>
  <c r="C8" i="27"/>
  <c r="G8" i="27" s="1"/>
  <c r="C14" i="24"/>
  <c r="C10" i="24"/>
  <c r="C8" i="24" s="1"/>
</calcChain>
</file>

<file path=xl/sharedStrings.xml><?xml version="1.0" encoding="utf-8"?>
<sst xmlns="http://schemas.openxmlformats.org/spreadsheetml/2006/main" count="773" uniqueCount="103">
  <si>
    <t>Статистическое расхождение</t>
  </si>
  <si>
    <t>Население</t>
  </si>
  <si>
    <t>Изменение запасов</t>
  </si>
  <si>
    <t>Строительство</t>
  </si>
  <si>
    <t>Индекс строки</t>
  </si>
  <si>
    <t>Уголь</t>
  </si>
  <si>
    <t>Сырая
нефть</t>
  </si>
  <si>
    <t>Нефте-продукты</t>
  </si>
  <si>
    <t>Природный газ</t>
  </si>
  <si>
    <t>Прочее твердое топливо</t>
  </si>
  <si>
    <t>Гидро-энергия и НВИЭ</t>
  </si>
  <si>
    <t>Атомная энергия</t>
  </si>
  <si>
    <t>Электри-ческая энергия</t>
  </si>
  <si>
    <t>Тепловая энергия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</si>
  <si>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</si>
  <si>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</si>
  <si>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</si>
  <si>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</si>
  <si>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</si>
  <si>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</si>
  <si>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</si>
  <si>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</si>
  <si>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</si>
  <si>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</si>
  <si>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</si>
  <si>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Производство энергетических ресурсов</t>
  </si>
  <si>
    <t>Ввоз</t>
  </si>
  <si>
    <t>Вывоз</t>
  </si>
  <si>
    <t>Потребление первичной энергии</t>
  </si>
  <si>
    <t>Производство электрической энергии</t>
  </si>
  <si>
    <t>Теплоэлектростанции</t>
  </si>
  <si>
    <t>8.1</t>
  </si>
  <si>
    <t>Котельные</t>
  </si>
  <si>
    <t>8.2</t>
  </si>
  <si>
    <t>Электрокотельные и теплоустановки</t>
  </si>
  <si>
    <t>8.3</t>
  </si>
  <si>
    <t>9.1</t>
  </si>
  <si>
    <t>Переработка газа</t>
  </si>
  <si>
    <t>9.2</t>
  </si>
  <si>
    <t>Обогащение угля</t>
  </si>
  <si>
    <t>9.3</t>
  </si>
  <si>
    <t>Собственные нужды</t>
  </si>
  <si>
    <t>Потери при передаче</t>
  </si>
  <si>
    <t>11</t>
  </si>
  <si>
    <t>Конечное потребление энергетических ресурсов</t>
  </si>
  <si>
    <t>12</t>
  </si>
  <si>
    <t>14</t>
  </si>
  <si>
    <t>Транспорт и связь</t>
  </si>
  <si>
    <t>16</t>
  </si>
  <si>
    <t>18</t>
  </si>
  <si>
    <t>Сельское хозяйство, рыболовство и рыбоводство</t>
  </si>
  <si>
    <t>Промышленность</t>
  </si>
  <si>
    <t>Трубопроводный</t>
  </si>
  <si>
    <t>Железнодорожный</t>
  </si>
  <si>
    <t>Автомобильный</t>
  </si>
  <si>
    <t>Прочий</t>
  </si>
  <si>
    <t>Сфера услуг</t>
  </si>
  <si>
    <t>Производство тепловой энергии</t>
  </si>
  <si>
    <t>13</t>
  </si>
  <si>
    <t>15</t>
  </si>
  <si>
    <t>16.1</t>
  </si>
  <si>
    <t>16.2</t>
  </si>
  <si>
    <t>16.3</t>
  </si>
  <si>
    <t>16.4</t>
  </si>
  <si>
    <t>17</t>
  </si>
  <si>
    <t>19</t>
  </si>
  <si>
    <t>14.1</t>
  </si>
  <si>
    <t>Комментарий</t>
  </si>
  <si>
    <t>Преобразование энергетических ресурсов</t>
  </si>
  <si>
    <t>Переработка нефти</t>
  </si>
  <si>
    <t>Использование ТЭР в качестве сырья и на нетопливные нужды</t>
  </si>
  <si>
    <t>14.2</t>
  </si>
  <si>
    <t>14.3</t>
  </si>
  <si>
    <t>Коэффициент пересчета в тонну условного топлива</t>
  </si>
  <si>
    <t>Т.у.т</t>
  </si>
  <si>
    <t>%</t>
  </si>
  <si>
    <t>Нефтепродукты</t>
  </si>
  <si>
    <t>Электроэнергия</t>
  </si>
  <si>
    <t>Прочие виды промышленности</t>
  </si>
  <si>
    <t>Электро-энергия</t>
  </si>
  <si>
    <t>Потребление первичной энергии в 2021 г.</t>
  </si>
  <si>
    <t>Конечное потребление по видам ресурсов в 2021 г.</t>
  </si>
  <si>
    <t>Конечное потребление по секторам в 2021 г.</t>
  </si>
  <si>
    <t>Газ природный</t>
  </si>
  <si>
    <t>Добыча полезных ископаемых</t>
  </si>
  <si>
    <t>Производство стройматериалов</t>
  </si>
  <si>
    <t>Прочие потребители</t>
  </si>
  <si>
    <t>20</t>
  </si>
  <si>
    <t>Однопродуктовый баланс тепловой энергии Североуральского ГО за 2021 г. в натуральных единицах (Гкал)</t>
  </si>
  <si>
    <t>Однопродуктовый баланс тепловой энергии Североуральского ГО за 2021 г. в единицах условного топлива (т.у.т.)</t>
  </si>
  <si>
    <t>Однопродуктовый баланс электроэнергии Североуральского ГО за 2021 г. в натуральных единицах (тыс. кВт*ч)</t>
  </si>
  <si>
    <t>Однопродуктовый баланс прочего твердого топлива Североуральского ГО за 2021 г. в натуральных единицах (плотн. куб. м)</t>
  </si>
  <si>
    <t>Однопродуктовый баланс природного газа Североуральского ГО за 2021 г. в единицах условного топлива (т.у.т.)</t>
  </si>
  <si>
    <t>Однопродуктовый баланс природного газа Североуральского ГО за 2021 г. в натуральных единицах (тыс. куб. м)</t>
  </si>
  <si>
    <t>Сумма 
( т.у.т)</t>
  </si>
  <si>
    <t>Фактический топливно-энергетический баланс Североуральского ГО за 2021 г. ( т.у.т.)</t>
  </si>
  <si>
    <t>Однопродуктовый баланс прочего твердого топлива Североуральского ГО за 2021 г. в единицах условного топлива (т.у.т.)</t>
  </si>
  <si>
    <t>Однопродуктовый баланс электроэнергии Североуральского ГО за 2021 г. в единицах условного топлива (т.у.т.)</t>
  </si>
  <si>
    <t>Газ сжиженный (тыс. куб. м)</t>
  </si>
  <si>
    <t>Однопродуктовый баланс нефтепродуктов Североуральского ГО за 2021 г. в натуральных единицах</t>
  </si>
  <si>
    <t>Бензин авто-мобильный, тонн</t>
  </si>
  <si>
    <t>Топливо дизельное, тонн</t>
  </si>
  <si>
    <t>Мазут топочный, тонн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</si>
</sst>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0.0000"/>
    <numFmt numFmtId="166" formatCode="#,##0.000;\-#,##0.000;&quot;-&quot;"/>
    <numFmt numFmtId="167" formatCode="#,##0.000_ ;\-#,##0.000\ "/>
    <numFmt numFmtId="168" formatCode="#,##0;\-#,##0;&quot;-&quot;"/>
    <numFmt numFmtId="169" formatCode="0.000"/>
    <numFmt numFmtId="170" formatCode="0.0"/>
    <numFmt numFmtId="171" formatCode="#,##0.0;\-#,##0.0;&quot;-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7.5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3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6" fillId="0" borderId="0" xfId="2" applyFont="1" applyFill="1" applyBorder="1" applyAlignment="1">
      <alignment vertical="center" wrapText="1"/>
    </xf>
    <xf numFmtId="49" fontId="6" fillId="0" borderId="0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wrapText="1"/>
    </xf>
    <xf numFmtId="49" fontId="6" fillId="0" borderId="0" xfId="2" applyNumberFormat="1" applyFont="1" applyFill="1" applyBorder="1" applyAlignment="1">
      <alignment horizontal="center" wrapText="1"/>
    </xf>
    <xf numFmtId="0" fontId="7" fillId="0" borderId="0" xfId="2" applyFont="1" applyFill="1" applyBorder="1" applyAlignment="1">
      <alignment wrapText="1"/>
    </xf>
    <xf numFmtId="0" fontId="6" fillId="0" borderId="0" xfId="1" applyNumberFormat="1" applyFont="1" applyFill="1" applyBorder="1" applyAlignment="1" applyProtection="1">
      <alignment horizontal="left" wrapText="1"/>
    </xf>
    <xf numFmtId="0" fontId="6" fillId="0" borderId="0" xfId="2" applyFont="1" applyFill="1" applyBorder="1" applyAlignment="1">
      <alignment horizontal="left" wrapText="1"/>
    </xf>
    <xf numFmtId="164" fontId="6" fillId="0" borderId="0" xfId="3" applyNumberFormat="1" applyFont="1" applyFill="1" applyBorder="1" applyAlignment="1">
      <alignment wrapText="1"/>
    </xf>
    <xf numFmtId="0" fontId="5" fillId="4" borderId="0" xfId="2" applyFont="1" applyFill="1" applyBorder="1" applyAlignment="1">
      <alignment horizontal="center" vertical="center" wrapText="1"/>
    </xf>
    <xf numFmtId="49" fontId="5" fillId="4" borderId="0" xfId="2" applyNumberFormat="1" applyFont="1" applyFill="1" applyBorder="1" applyAlignment="1">
      <alignment horizontal="center" vertical="center" wrapText="1"/>
    </xf>
    <xf numFmtId="0" fontId="5" fillId="5" borderId="0" xfId="2" applyFont="1" applyFill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horizontal="right" vertical="center" wrapText="1"/>
    </xf>
    <xf numFmtId="49" fontId="7" fillId="0" borderId="0" xfId="2" applyNumberFormat="1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 applyProtection="1">
      <alignment horizontal="left" wrapText="1"/>
    </xf>
    <xf numFmtId="49" fontId="7" fillId="2" borderId="0" xfId="2" applyNumberFormat="1" applyFont="1" applyFill="1" applyBorder="1" applyAlignment="1">
      <alignment horizontal="center" wrapText="1"/>
    </xf>
    <xf numFmtId="0" fontId="6" fillId="6" borderId="0" xfId="2" applyFont="1" applyFill="1" applyBorder="1" applyAlignment="1">
      <alignment horizontal="left" wrapText="1"/>
    </xf>
    <xf numFmtId="49" fontId="6" fillId="6" borderId="0" xfId="2" applyNumberFormat="1" applyFont="1" applyFill="1" applyBorder="1" applyAlignment="1">
      <alignment horizontal="center" wrapText="1"/>
    </xf>
    <xf numFmtId="0" fontId="6" fillId="3" borderId="0" xfId="2" applyFont="1" applyFill="1" applyBorder="1" applyAlignment="1">
      <alignment horizontal="left" wrapText="1"/>
    </xf>
    <xf numFmtId="49" fontId="6" fillId="3" borderId="0" xfId="2" applyNumberFormat="1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left" wrapText="1" indent="2"/>
    </xf>
    <xf numFmtId="0" fontId="7" fillId="7" borderId="0" xfId="2" applyFont="1" applyFill="1" applyBorder="1" applyAlignment="1">
      <alignment horizontal="left" wrapText="1"/>
    </xf>
    <xf numFmtId="49" fontId="7" fillId="7" borderId="0" xfId="2" applyNumberFormat="1" applyFont="1" applyFill="1" applyBorder="1" applyAlignment="1">
      <alignment horizontal="center" wrapText="1"/>
    </xf>
    <xf numFmtId="0" fontId="7" fillId="0" borderId="0" xfId="2" applyFont="1" applyFill="1" applyBorder="1" applyAlignment="1">
      <alignment vertical="center" wrapText="1"/>
    </xf>
    <xf numFmtId="165" fontId="5" fillId="5" borderId="0" xfId="2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 applyProtection="1">
      <alignment horizontal="right" wrapText="1" indent="1"/>
    </xf>
    <xf numFmtId="49" fontId="7" fillId="2" borderId="0" xfId="2" applyNumberFormat="1" applyFont="1" applyFill="1" applyBorder="1" applyAlignment="1">
      <alignment horizontal="center" vertical="top" wrapText="1"/>
    </xf>
    <xf numFmtId="0" fontId="7" fillId="2" borderId="0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vertical="top" wrapText="1"/>
    </xf>
    <xf numFmtId="168" fontId="6" fillId="0" borderId="0" xfId="2" applyNumberFormat="1" applyFont="1" applyFill="1" applyBorder="1" applyAlignment="1">
      <alignment horizontal="center" vertical="center" wrapText="1"/>
    </xf>
    <xf numFmtId="168" fontId="6" fillId="0" borderId="0" xfId="2" applyNumberFormat="1" applyFont="1" applyFill="1" applyBorder="1" applyAlignment="1">
      <alignment wrapText="1"/>
    </xf>
    <xf numFmtId="169" fontId="6" fillId="0" borderId="0" xfId="2" applyNumberFormat="1" applyFont="1" applyFill="1" applyBorder="1" applyAlignment="1">
      <alignment wrapText="1"/>
    </xf>
    <xf numFmtId="167" fontId="6" fillId="0" borderId="0" xfId="2" applyNumberFormat="1" applyFont="1" applyFill="1" applyBorder="1" applyAlignment="1">
      <alignment wrapText="1"/>
    </xf>
    <xf numFmtId="0" fontId="8" fillId="2" borderId="0" xfId="0" applyFont="1" applyFill="1"/>
    <xf numFmtId="170" fontId="8" fillId="2" borderId="0" xfId="0" applyNumberFormat="1" applyFont="1" applyFill="1" applyAlignment="1">
      <alignment horizontal="center"/>
    </xf>
    <xf numFmtId="170" fontId="0" fillId="0" borderId="0" xfId="0" applyNumberFormat="1" applyAlignment="1">
      <alignment horizontal="center"/>
    </xf>
    <xf numFmtId="164" fontId="8" fillId="2" borderId="0" xfId="3" applyNumberFormat="1" applyFont="1" applyFill="1" applyAlignment="1">
      <alignment horizontal="center"/>
    </xf>
    <xf numFmtId="164" fontId="0" fillId="0" borderId="0" xfId="3" applyNumberFormat="1" applyFont="1" applyAlignment="1">
      <alignment horizontal="center"/>
    </xf>
    <xf numFmtId="170" fontId="8" fillId="0" borderId="0" xfId="0" applyNumberFormat="1" applyFont="1" applyAlignment="1">
      <alignment horizontal="center"/>
    </xf>
    <xf numFmtId="164" fontId="8" fillId="0" borderId="0" xfId="3" applyNumberFormat="1" applyFont="1" applyAlignment="1">
      <alignment horizontal="center"/>
    </xf>
    <xf numFmtId="0" fontId="8" fillId="0" borderId="0" xfId="0" applyFont="1" applyAlignment="1">
      <alignment horizontal="right"/>
    </xf>
    <xf numFmtId="171" fontId="6" fillId="0" borderId="0" xfId="2" applyNumberFormat="1" applyFont="1" applyFill="1" applyBorder="1" applyAlignment="1">
      <alignment horizontal="right" vertical="center" wrapText="1" indent="1"/>
    </xf>
    <xf numFmtId="171" fontId="7" fillId="0" borderId="0" xfId="2" applyNumberFormat="1" applyFont="1" applyFill="1" applyBorder="1" applyAlignment="1">
      <alignment horizontal="right" vertical="center" wrapText="1" indent="1"/>
    </xf>
    <xf numFmtId="171" fontId="7" fillId="2" borderId="0" xfId="1" applyNumberFormat="1" applyFont="1" applyFill="1" applyBorder="1" applyAlignment="1" applyProtection="1">
      <alignment horizontal="right" wrapText="1" indent="1"/>
    </xf>
    <xf numFmtId="171" fontId="7" fillId="2" borderId="0" xfId="2" applyNumberFormat="1" applyFont="1" applyFill="1" applyBorder="1" applyAlignment="1">
      <alignment horizontal="right" vertical="center" wrapText="1" indent="1"/>
    </xf>
    <xf numFmtId="171" fontId="6" fillId="6" borderId="0" xfId="2" applyNumberFormat="1" applyFont="1" applyFill="1" applyBorder="1" applyAlignment="1">
      <alignment horizontal="right" wrapText="1" indent="1"/>
    </xf>
    <xf numFmtId="171" fontId="7" fillId="6" borderId="0" xfId="2" applyNumberFormat="1" applyFont="1" applyFill="1" applyBorder="1" applyAlignment="1">
      <alignment horizontal="right" vertical="center" wrapText="1" indent="1"/>
    </xf>
    <xf numFmtId="171" fontId="6" fillId="3" borderId="0" xfId="2" applyNumberFormat="1" applyFont="1" applyFill="1" applyBorder="1" applyAlignment="1">
      <alignment horizontal="right" wrapText="1" indent="1"/>
    </xf>
    <xf numFmtId="171" fontId="7" fillId="3" borderId="0" xfId="2" applyNumberFormat="1" applyFont="1" applyFill="1" applyBorder="1" applyAlignment="1">
      <alignment horizontal="right" vertical="center" wrapText="1" indent="1"/>
    </xf>
    <xf numFmtId="171" fontId="7" fillId="7" borderId="0" xfId="2" applyNumberFormat="1" applyFont="1" applyFill="1" applyBorder="1" applyAlignment="1">
      <alignment horizontal="right" wrapText="1" indent="1"/>
    </xf>
    <xf numFmtId="171" fontId="7" fillId="7" borderId="0" xfId="2" applyNumberFormat="1" applyFont="1" applyFill="1" applyBorder="1" applyAlignment="1">
      <alignment horizontal="right" vertical="center" wrapText="1" indent="1"/>
    </xf>
    <xf numFmtId="49" fontId="5" fillId="5" borderId="0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right" wrapText="1" indent="1"/>
    </xf>
    <xf numFmtId="171" fontId="6" fillId="0" borderId="0" xfId="2" applyNumberFormat="1" applyFont="1" applyFill="1" applyBorder="1" applyAlignment="1">
      <alignment horizontal="right" wrapText="1" indent="1"/>
    </xf>
    <xf numFmtId="171" fontId="6" fillId="0" borderId="0" xfId="1" applyNumberFormat="1" applyFont="1" applyFill="1" applyBorder="1" applyAlignment="1" applyProtection="1">
      <alignment horizontal="right" wrapText="1" indent="1"/>
    </xf>
    <xf numFmtId="171" fontId="6" fillId="2" borderId="0" xfId="1" applyNumberFormat="1" applyFont="1" applyFill="1" applyBorder="1" applyAlignment="1" applyProtection="1">
      <alignment horizontal="right" vertical="top" wrapText="1" indent="1"/>
    </xf>
    <xf numFmtId="171" fontId="6" fillId="2" borderId="0" xfId="1" applyNumberFormat="1" applyFont="1" applyFill="1" applyBorder="1" applyAlignment="1" applyProtection="1">
      <alignment horizontal="right" vertical="center" wrapText="1" indent="1"/>
    </xf>
  </cellXfs>
  <cellStyles count="5">
    <cellStyle name="Гиперссылка 2" xfId="1" xr:uid="{00000000-0005-0000-0000-000000000000}"/>
    <cellStyle name="Обычный" xfId="0" builtinId="0"/>
    <cellStyle name="Обычный 2" xfId="2" xr:uid="{00000000-0005-0000-0000-000002000000}"/>
    <cellStyle name="Обычный 2 2" xfId="4" xr:uid="{9C79BE30-639A-47EA-9BDA-24F7942014ED}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13572381825474"/>
          <c:y val="0.20311484619096914"/>
          <c:w val="0.52868674874278143"/>
          <c:h val="0.760264268055446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D52-4C0A-A369-0667AE682C69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D52-4C0A-A369-0667AE682C69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D52-4C0A-A369-0667AE682C69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D52-4C0A-A369-0667AE682C69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D52-4C0A-A369-0667AE682C69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D52-4C0A-A369-0667AE682C69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8D52-4C0A-A369-0667AE682C69}"/>
              </c:ext>
            </c:extLst>
          </c:dPt>
          <c:dLbls>
            <c:dLbl>
              <c:idx val="0"/>
              <c:layout>
                <c:manualLayout>
                  <c:x val="2.5307841907942812E-2"/>
                  <c:y val="9.18049576270022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52-4C0A-A369-0667AE682C69}"/>
                </c:ext>
              </c:extLst>
            </c:dLbl>
            <c:dLbl>
              <c:idx val="4"/>
              <c:layout>
                <c:manualLayout>
                  <c:x val="9.1096755378176714E-2"/>
                  <c:y val="0.1780060385547715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52-4C0A-A369-0667AE682C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Диаграммы!$B$26:$B$30</c:f>
              <c:strCache>
                <c:ptCount val="5"/>
                <c:pt idx="0">
                  <c:v>Нефтепродукты</c:v>
                </c:pt>
                <c:pt idx="1">
                  <c:v>Природный газ</c:v>
                </c:pt>
                <c:pt idx="2">
                  <c:v>Прочее твердое топливо</c:v>
                </c:pt>
                <c:pt idx="3">
                  <c:v>Электроэнергия</c:v>
                </c:pt>
                <c:pt idx="4">
                  <c:v>Тепловая энергия</c:v>
                </c:pt>
              </c:strCache>
            </c:strRef>
          </c:cat>
          <c:val>
            <c:numRef>
              <c:f>Диаграммы!$C$26:$C$30</c:f>
              <c:numCache>
                <c:formatCode>0.0</c:formatCode>
                <c:ptCount val="5"/>
                <c:pt idx="0">
                  <c:v>6170.2510000000002</c:v>
                </c:pt>
                <c:pt idx="1">
                  <c:v>4313.652</c:v>
                </c:pt>
                <c:pt idx="2">
                  <c:v>3.5112000000000001</c:v>
                </c:pt>
                <c:pt idx="3">
                  <c:v>8729.8881000000001</c:v>
                </c:pt>
                <c:pt idx="4">
                  <c:v>73270.20199999999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D52-4C0A-A369-0667AE682C6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4054661183096995E-2"/>
          <c:y val="1.9024967898487566E-2"/>
          <c:w val="0.88578110334083704"/>
          <c:h val="0.163025855079332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78757938793814"/>
          <c:y val="0.20573585832940583"/>
          <c:w val="0.55937014648943084"/>
          <c:h val="0.736359386713534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E6C-4AAA-9659-CBFE87A9A958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E6C-4AAA-9659-CBFE87A9A958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E6C-4AAA-9659-CBFE87A9A958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E6C-4AAA-9659-CBFE87A9A958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E6C-4AAA-9659-CBFE87A9A958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E6C-4AAA-9659-CBFE87A9A958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E6C-4AAA-9659-CBFE87A9A958}"/>
              </c:ext>
            </c:extLst>
          </c:dPt>
          <c:dLbls>
            <c:dLbl>
              <c:idx val="0"/>
              <c:layout>
                <c:manualLayout>
                  <c:x val="1.8264689259604526E-2"/>
                  <c:y val="8.16664708441724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6C-4AAA-9659-CBFE87A9A958}"/>
                </c:ext>
              </c:extLst>
            </c:dLbl>
            <c:dLbl>
              <c:idx val="4"/>
              <c:layout>
                <c:manualLayout>
                  <c:x val="8.8100953307908139E-2"/>
                  <c:y val="0.134063751236894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6C-4AAA-9659-CBFE87A9A958}"/>
                </c:ext>
              </c:extLst>
            </c:dLbl>
            <c:dLbl>
              <c:idx val="5"/>
              <c:layout>
                <c:manualLayout>
                  <c:x val="7.4460277619770573E-2"/>
                  <c:y val="0.2943863810350809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6C-4AAA-9659-CBFE87A9A958}"/>
                </c:ext>
              </c:extLst>
            </c:dLbl>
            <c:dLbl>
              <c:idx val="6"/>
              <c:layout>
                <c:manualLayout>
                  <c:x val="6.872947365826089E-2"/>
                  <c:y val="0.186581967318449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E6C-4AAA-9659-CBFE87A9A9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Диаграммы!$B$3:$B$6</c:f>
              <c:strCache>
                <c:ptCount val="4"/>
                <c:pt idx="0">
                  <c:v>Нефтепродукты</c:v>
                </c:pt>
                <c:pt idx="1">
                  <c:v>Природный газ</c:v>
                </c:pt>
                <c:pt idx="2">
                  <c:v>Прочее твердое топливо</c:v>
                </c:pt>
                <c:pt idx="3">
                  <c:v>Электроэнергия</c:v>
                </c:pt>
              </c:strCache>
            </c:strRef>
          </c:cat>
          <c:val>
            <c:numRef>
              <c:f>Диаграммы!$C$3:$C$6</c:f>
              <c:numCache>
                <c:formatCode>0.0</c:formatCode>
                <c:ptCount val="4"/>
                <c:pt idx="0">
                  <c:v>7753.7289999999994</c:v>
                </c:pt>
                <c:pt idx="1">
                  <c:v>116897.89199999999</c:v>
                </c:pt>
                <c:pt idx="2">
                  <c:v>179.816</c:v>
                </c:pt>
                <c:pt idx="3">
                  <c:v>12377.9205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E6C-4AAA-9659-CBFE87A9A95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8212668528470276E-2"/>
          <c:y val="2.6629228150973749E-2"/>
          <c:w val="0.87450690155531086"/>
          <c:h val="0.100837543206593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11867646008041"/>
          <c:y val="0.21360030568390204"/>
          <c:w val="0.51232933238038025"/>
          <c:h val="0.736753916574994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B18-4A1E-8513-4429C5C16C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B18-4A1E-8513-4429C5C16C4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B18-4A1E-8513-4429C5C16C4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B18-4A1E-8513-4429C5C16C4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B18-4A1E-8513-4429C5C16C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Диаграммы!$B$48:$B$52</c:f>
              <c:strCache>
                <c:ptCount val="5"/>
                <c:pt idx="0">
                  <c:v>Промышленность</c:v>
                </c:pt>
                <c:pt idx="1">
                  <c:v>Транспорт и связь</c:v>
                </c:pt>
                <c:pt idx="2">
                  <c:v>Сфера услуг</c:v>
                </c:pt>
                <c:pt idx="3">
                  <c:v>Население</c:v>
                </c:pt>
                <c:pt idx="4">
                  <c:v>Прочие потребители</c:v>
                </c:pt>
              </c:strCache>
            </c:strRef>
          </c:cat>
          <c:val>
            <c:numRef>
              <c:f>Диаграммы!$C$48:$C$52</c:f>
              <c:numCache>
                <c:formatCode>0.0</c:formatCode>
                <c:ptCount val="5"/>
                <c:pt idx="0">
                  <c:v>29862.359600000003</c:v>
                </c:pt>
                <c:pt idx="1">
                  <c:v>4726.92</c:v>
                </c:pt>
                <c:pt idx="2">
                  <c:v>8306.5406000000003</c:v>
                </c:pt>
                <c:pt idx="3">
                  <c:v>49545.212100000004</c:v>
                </c:pt>
                <c:pt idx="4">
                  <c:v>46.5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4-46C3-AE62-03311C8AB64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563944860056801"/>
          <c:y val="2.0025028657865814E-2"/>
          <c:w val="0.80960882934983247"/>
          <c:h val="0.171905147588665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</xdr:colOff>
      <xdr:row>24</xdr:row>
      <xdr:rowOff>4761</xdr:rowOff>
    </xdr:from>
    <xdr:to>
      <xdr:col>14</xdr:col>
      <xdr:colOff>13608</xdr:colOff>
      <xdr:row>44</xdr:row>
      <xdr:rowOff>9524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4E485F1-3A74-4924-9390-F8B6A3F285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</xdr:colOff>
      <xdr:row>1</xdr:row>
      <xdr:rowOff>23812</xdr:rowOff>
    </xdr:from>
    <xdr:to>
      <xdr:col>14</xdr:col>
      <xdr:colOff>13607</xdr:colOff>
      <xdr:row>23</xdr:row>
      <xdr:rowOff>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DEE38806-CC7B-421D-8661-C495D271DB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4761</xdr:colOff>
      <xdr:row>46</xdr:row>
      <xdr:rowOff>4762</xdr:rowOff>
    </xdr:from>
    <xdr:to>
      <xdr:col>13</xdr:col>
      <xdr:colOff>600074</xdr:colOff>
      <xdr:row>66</xdr:row>
      <xdr:rowOff>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F78127A8-99A4-F489-81FC-845BE1B73A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zoomScaleNormal="100" workbookViewId="0">
      <pane xSplit="2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5" x14ac:dyDescent="0.25"/>
  <cols>
    <col min="1" max="1" width="50.7109375" style="7" customWidth="1"/>
    <col min="2" max="2" width="8.7109375" style="4" customWidth="1"/>
    <col min="3" max="12" width="12.7109375" style="3" customWidth="1"/>
    <col min="13" max="16384" width="9.140625" style="3"/>
  </cols>
  <sheetData>
    <row r="1" spans="1:12" s="1" customFormat="1" ht="50.1" customHeight="1" x14ac:dyDescent="0.25">
      <c r="A1" s="9" t="s">
        <v>95</v>
      </c>
      <c r="B1" s="10" t="s">
        <v>4</v>
      </c>
      <c r="C1" s="11" t="s">
        <v>5</v>
      </c>
      <c r="D1" s="11" t="s">
        <v>6</v>
      </c>
      <c r="E1" s="11" t="s">
        <v>7</v>
      </c>
      <c r="F1" s="11" t="s">
        <v>8</v>
      </c>
      <c r="G1" s="11" t="s">
        <v>9</v>
      </c>
      <c r="H1" s="11" t="s">
        <v>10</v>
      </c>
      <c r="I1" s="11" t="s">
        <v>11</v>
      </c>
      <c r="J1" s="11" t="s">
        <v>12</v>
      </c>
      <c r="K1" s="11" t="s">
        <v>13</v>
      </c>
      <c r="L1" s="9" t="s">
        <v>14</v>
      </c>
    </row>
    <row r="2" spans="1:12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13" t="s">
        <v>24</v>
      </c>
    </row>
    <row r="3" spans="1:12" x14ac:dyDescent="0.25">
      <c r="A3" s="7" t="s">
        <v>25</v>
      </c>
      <c r="B3" s="4" t="s">
        <v>15</v>
      </c>
      <c r="C3" s="41">
        <v>0</v>
      </c>
      <c r="D3" s="41">
        <v>0</v>
      </c>
      <c r="E3" s="41">
        <f>Нефтепродукты!G3</f>
        <v>0</v>
      </c>
      <c r="F3" s="41">
        <f>ГазУТ!C3</f>
        <v>0</v>
      </c>
      <c r="G3" s="41">
        <f>ТвердТопливоУТ!C3</f>
        <v>0</v>
      </c>
      <c r="H3" s="41">
        <v>0</v>
      </c>
      <c r="I3" s="41">
        <v>0</v>
      </c>
      <c r="J3" s="41">
        <f>ЭлектроэнергияУТ!C3</f>
        <v>0</v>
      </c>
      <c r="K3" s="41">
        <f>ТеплоУТ!C3</f>
        <v>0</v>
      </c>
      <c r="L3" s="42">
        <f t="shared" ref="L3:L35" si="0">SUM(C3:K3)</f>
        <v>0</v>
      </c>
    </row>
    <row r="4" spans="1:12" x14ac:dyDescent="0.25">
      <c r="A4" s="7" t="s">
        <v>26</v>
      </c>
      <c r="B4" s="4" t="s">
        <v>16</v>
      </c>
      <c r="C4" s="41">
        <v>0</v>
      </c>
      <c r="D4" s="41">
        <v>0</v>
      </c>
      <c r="E4" s="41">
        <f>Нефтепродукты!G4</f>
        <v>7719.7389999999996</v>
      </c>
      <c r="F4" s="41">
        <f>ГазУТ!C4</f>
        <v>116897.89199999999</v>
      </c>
      <c r="G4" s="41">
        <f>ТвердТопливоУТ!C4</f>
        <v>178.75200000000001</v>
      </c>
      <c r="H4" s="41">
        <v>0</v>
      </c>
      <c r="I4" s="41">
        <v>0</v>
      </c>
      <c r="J4" s="41">
        <f>ЭлектроэнергияУТ!C4</f>
        <v>12377.9205</v>
      </c>
      <c r="K4" s="41">
        <f>ТеплоУТ!C4</f>
        <v>0</v>
      </c>
      <c r="L4" s="42">
        <f t="shared" si="0"/>
        <v>137174.30349999998</v>
      </c>
    </row>
    <row r="5" spans="1:12" x14ac:dyDescent="0.25">
      <c r="A5" s="7" t="s">
        <v>27</v>
      </c>
      <c r="B5" s="4" t="s">
        <v>17</v>
      </c>
      <c r="C5" s="41">
        <v>0</v>
      </c>
      <c r="D5" s="41">
        <v>0</v>
      </c>
      <c r="E5" s="41">
        <f>Нефтепродукты!G5</f>
        <v>0</v>
      </c>
      <c r="F5" s="41">
        <f>ГазУТ!C5</f>
        <v>0</v>
      </c>
      <c r="G5" s="41">
        <f>ТвердТопливоУТ!C5</f>
        <v>0</v>
      </c>
      <c r="H5" s="41">
        <v>0</v>
      </c>
      <c r="I5" s="41">
        <v>0</v>
      </c>
      <c r="J5" s="41">
        <f>ЭлектроэнергияУТ!C5</f>
        <v>0</v>
      </c>
      <c r="K5" s="41">
        <f>ТеплоУТ!C5</f>
        <v>0</v>
      </c>
      <c r="L5" s="42">
        <f t="shared" si="0"/>
        <v>0</v>
      </c>
    </row>
    <row r="6" spans="1:12" x14ac:dyDescent="0.25">
      <c r="A6" s="7" t="s">
        <v>2</v>
      </c>
      <c r="B6" s="4" t="s">
        <v>18</v>
      </c>
      <c r="C6" s="41">
        <v>0</v>
      </c>
      <c r="D6" s="41">
        <v>0</v>
      </c>
      <c r="E6" s="41">
        <f>Нефтепродукты!G6</f>
        <v>33.99</v>
      </c>
      <c r="F6" s="41">
        <f>ГазУТ!C6</f>
        <v>0</v>
      </c>
      <c r="G6" s="41">
        <f>ТвердТопливоУТ!C6</f>
        <v>1.0640000000000001</v>
      </c>
      <c r="H6" s="41">
        <v>0</v>
      </c>
      <c r="I6" s="41">
        <v>0</v>
      </c>
      <c r="J6" s="41">
        <f>ЭлектроэнергияУТ!C6</f>
        <v>0</v>
      </c>
      <c r="K6" s="41">
        <f>ТеплоУТ!C6</f>
        <v>0</v>
      </c>
      <c r="L6" s="42">
        <f t="shared" si="0"/>
        <v>35.054000000000002</v>
      </c>
    </row>
    <row r="7" spans="1:12" s="5" customFormat="1" x14ac:dyDescent="0.25">
      <c r="A7" s="14" t="s">
        <v>28</v>
      </c>
      <c r="B7" s="15" t="s">
        <v>19</v>
      </c>
      <c r="C7" s="43">
        <f>SUM(C3:C6)</f>
        <v>0</v>
      </c>
      <c r="D7" s="43">
        <f>SUM(D3:D6)</f>
        <v>0</v>
      </c>
      <c r="E7" s="43">
        <f t="shared" ref="E7:L7" si="1">SUM(E3:E6)</f>
        <v>7753.7289999999994</v>
      </c>
      <c r="F7" s="43">
        <f t="shared" si="1"/>
        <v>116897.89199999999</v>
      </c>
      <c r="G7" s="43">
        <f t="shared" si="1"/>
        <v>179.816</v>
      </c>
      <c r="H7" s="43">
        <f t="shared" si="1"/>
        <v>0</v>
      </c>
      <c r="I7" s="43">
        <f t="shared" si="1"/>
        <v>0</v>
      </c>
      <c r="J7" s="43">
        <f t="shared" si="1"/>
        <v>12377.9205</v>
      </c>
      <c r="K7" s="43">
        <f t="shared" si="1"/>
        <v>0</v>
      </c>
      <c r="L7" s="44">
        <f t="shared" si="1"/>
        <v>137209.35749999998</v>
      </c>
    </row>
    <row r="8" spans="1:12" x14ac:dyDescent="0.25">
      <c r="A8" s="7" t="s">
        <v>0</v>
      </c>
      <c r="B8" s="4" t="s">
        <v>20</v>
      </c>
      <c r="C8" s="41">
        <f>ROUND(C7+C9+C10+C14+C18+C19-C20,3)</f>
        <v>0</v>
      </c>
      <c r="D8" s="41">
        <f t="shared" ref="D8:L8" si="2">ROUND(D7+D9+D10+D14+D18+D19-D20,3)</f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0</v>
      </c>
      <c r="K8" s="41">
        <f t="shared" si="2"/>
        <v>3289.4389999999999</v>
      </c>
      <c r="L8" s="41">
        <f t="shared" si="2"/>
        <v>3289.4389999999999</v>
      </c>
    </row>
    <row r="9" spans="1:12" x14ac:dyDescent="0.25">
      <c r="A9" s="16" t="s">
        <v>29</v>
      </c>
      <c r="B9" s="17" t="s">
        <v>21</v>
      </c>
      <c r="C9" s="45">
        <v>0</v>
      </c>
      <c r="D9" s="45">
        <v>0</v>
      </c>
      <c r="E9" s="45">
        <f>Нефтепродукты!G9</f>
        <v>0</v>
      </c>
      <c r="F9" s="45">
        <f>ГазУТ!C9</f>
        <v>0</v>
      </c>
      <c r="G9" s="45">
        <f>ТвердТопливоУТ!C9</f>
        <v>0</v>
      </c>
      <c r="H9" s="45">
        <v>0</v>
      </c>
      <c r="I9" s="45">
        <v>0</v>
      </c>
      <c r="J9" s="45">
        <f>ЭлектроэнергияУТ!C9</f>
        <v>0</v>
      </c>
      <c r="K9" s="45">
        <f>ТеплоУТ!C9</f>
        <v>0</v>
      </c>
      <c r="L9" s="46">
        <f t="shared" si="0"/>
        <v>0</v>
      </c>
    </row>
    <row r="10" spans="1:12" x14ac:dyDescent="0.25">
      <c r="A10" s="18" t="s">
        <v>57</v>
      </c>
      <c r="B10" s="19" t="s">
        <v>22</v>
      </c>
      <c r="C10" s="47">
        <f>SUM(C11:C13)</f>
        <v>0</v>
      </c>
      <c r="D10" s="47">
        <f>SUM(D11:D13)</f>
        <v>0</v>
      </c>
      <c r="E10" s="47">
        <f t="shared" ref="E10:G10" si="3">SUM(E11:E13)</f>
        <v>-1583.4780000000001</v>
      </c>
      <c r="F10" s="47">
        <f t="shared" si="3"/>
        <v>-112584.23999999999</v>
      </c>
      <c r="G10" s="47">
        <f t="shared" si="3"/>
        <v>-176.3048</v>
      </c>
      <c r="H10" s="47">
        <f t="shared" ref="H10:L10" si="4">SUM(H11:H13)</f>
        <v>0</v>
      </c>
      <c r="I10" s="47">
        <f t="shared" si="4"/>
        <v>0</v>
      </c>
      <c r="J10" s="47">
        <f t="shared" si="4"/>
        <v>-3648.0324000000001</v>
      </c>
      <c r="K10" s="47">
        <f t="shared" si="4"/>
        <v>107903.40838000001</v>
      </c>
      <c r="L10" s="48">
        <f t="shared" si="4"/>
        <v>-10088.64681999998</v>
      </c>
    </row>
    <row r="11" spans="1:12" x14ac:dyDescent="0.25">
      <c r="A11" s="20" t="s">
        <v>30</v>
      </c>
      <c r="B11" s="4" t="s">
        <v>31</v>
      </c>
      <c r="C11" s="41">
        <v>0</v>
      </c>
      <c r="D11" s="41">
        <v>0</v>
      </c>
      <c r="E11" s="41">
        <f>Нефтепродукты!G11</f>
        <v>0</v>
      </c>
      <c r="F11" s="41">
        <f>ГазУТ!C11</f>
        <v>0</v>
      </c>
      <c r="G11" s="41">
        <f>ТвердТопливоУТ!C11</f>
        <v>0</v>
      </c>
      <c r="H11" s="41">
        <v>0</v>
      </c>
      <c r="I11" s="41">
        <v>0</v>
      </c>
      <c r="J11" s="41">
        <f>ЭлектроэнергияУТ!C11</f>
        <v>0</v>
      </c>
      <c r="K11" s="41">
        <f>ТеплоУТ!C11</f>
        <v>0</v>
      </c>
      <c r="L11" s="42">
        <f t="shared" si="0"/>
        <v>0</v>
      </c>
    </row>
    <row r="12" spans="1:12" x14ac:dyDescent="0.25">
      <c r="A12" s="20" t="s">
        <v>32</v>
      </c>
      <c r="B12" s="4" t="s">
        <v>33</v>
      </c>
      <c r="C12" s="41">
        <v>0</v>
      </c>
      <c r="D12" s="41">
        <v>0</v>
      </c>
      <c r="E12" s="41">
        <f>Нефтепродукты!G12</f>
        <v>-1583.4780000000001</v>
      </c>
      <c r="F12" s="41">
        <f>ГазУТ!C12</f>
        <v>-112584.23999999999</v>
      </c>
      <c r="G12" s="41">
        <f>ТвердТопливоУТ!C12</f>
        <v>-176.3048</v>
      </c>
      <c r="H12" s="41">
        <v>0</v>
      </c>
      <c r="I12" s="41">
        <v>0</v>
      </c>
      <c r="J12" s="41">
        <f>ЭлектроэнергияУТ!C12</f>
        <v>-3648.0324000000001</v>
      </c>
      <c r="K12" s="41">
        <f>ТеплоУТ!C12</f>
        <v>107903.40838000001</v>
      </c>
      <c r="L12" s="42">
        <f t="shared" si="0"/>
        <v>-10088.64681999998</v>
      </c>
    </row>
    <row r="13" spans="1:12" x14ac:dyDescent="0.25">
      <c r="A13" s="20" t="s">
        <v>34</v>
      </c>
      <c r="B13" s="4" t="s">
        <v>35</v>
      </c>
      <c r="C13" s="41">
        <v>0</v>
      </c>
      <c r="D13" s="41">
        <v>0</v>
      </c>
      <c r="E13" s="41">
        <f>Нефтепродукты!G13</f>
        <v>0</v>
      </c>
      <c r="F13" s="41">
        <f>ГазУТ!C13</f>
        <v>0</v>
      </c>
      <c r="G13" s="41">
        <f>ТвердТопливоУТ!C13</f>
        <v>0</v>
      </c>
      <c r="H13" s="41">
        <v>0</v>
      </c>
      <c r="I13" s="41">
        <v>0</v>
      </c>
      <c r="J13" s="41">
        <f>ЭлектроэнергияУТ!C13</f>
        <v>0</v>
      </c>
      <c r="K13" s="41">
        <f>ТеплоУТ!C13</f>
        <v>0</v>
      </c>
      <c r="L13" s="42">
        <f t="shared" si="0"/>
        <v>0</v>
      </c>
    </row>
    <row r="14" spans="1:12" x14ac:dyDescent="0.25">
      <c r="A14" s="18" t="s">
        <v>68</v>
      </c>
      <c r="B14" s="19" t="s">
        <v>23</v>
      </c>
      <c r="C14" s="47">
        <f t="shared" ref="C14:K14" si="5">SUM(C15:C17)</f>
        <v>0</v>
      </c>
      <c r="D14" s="47">
        <f t="shared" si="5"/>
        <v>0</v>
      </c>
      <c r="E14" s="47">
        <f t="shared" si="5"/>
        <v>0</v>
      </c>
      <c r="F14" s="47">
        <f t="shared" si="5"/>
        <v>0</v>
      </c>
      <c r="G14" s="47">
        <f t="shared" si="5"/>
        <v>0</v>
      </c>
      <c r="H14" s="47">
        <f t="shared" si="5"/>
        <v>0</v>
      </c>
      <c r="I14" s="47">
        <f t="shared" si="5"/>
        <v>0</v>
      </c>
      <c r="J14" s="47">
        <f t="shared" si="5"/>
        <v>0</v>
      </c>
      <c r="K14" s="47">
        <f t="shared" si="5"/>
        <v>0</v>
      </c>
      <c r="L14" s="48">
        <f t="shared" si="0"/>
        <v>0</v>
      </c>
    </row>
    <row r="15" spans="1:12" x14ac:dyDescent="0.25">
      <c r="A15" s="20" t="s">
        <v>69</v>
      </c>
      <c r="B15" s="4" t="s">
        <v>36</v>
      </c>
      <c r="C15" s="41">
        <v>0</v>
      </c>
      <c r="D15" s="41">
        <v>0</v>
      </c>
      <c r="E15" s="41">
        <f>Нефтепродукты!G15</f>
        <v>0</v>
      </c>
      <c r="F15" s="41">
        <f>ГазУТ!C15</f>
        <v>0</v>
      </c>
      <c r="G15" s="41">
        <f>ТвердТопливоУТ!C15</f>
        <v>0</v>
      </c>
      <c r="H15" s="41">
        <v>0</v>
      </c>
      <c r="I15" s="41">
        <v>0</v>
      </c>
      <c r="J15" s="41">
        <f>ЭлектроэнергияУТ!C15</f>
        <v>0</v>
      </c>
      <c r="K15" s="41">
        <f>ТеплоУТ!C15</f>
        <v>0</v>
      </c>
      <c r="L15" s="42">
        <f t="shared" si="0"/>
        <v>0</v>
      </c>
    </row>
    <row r="16" spans="1:12" x14ac:dyDescent="0.25">
      <c r="A16" s="20" t="s">
        <v>37</v>
      </c>
      <c r="B16" s="4" t="s">
        <v>38</v>
      </c>
      <c r="C16" s="41">
        <v>0</v>
      </c>
      <c r="D16" s="41">
        <v>0</v>
      </c>
      <c r="E16" s="41">
        <f>Нефтепродукты!G16</f>
        <v>0</v>
      </c>
      <c r="F16" s="41">
        <f>ГазУТ!C16</f>
        <v>0</v>
      </c>
      <c r="G16" s="41">
        <f>ТвердТопливоУТ!C16</f>
        <v>0</v>
      </c>
      <c r="H16" s="41">
        <v>0</v>
      </c>
      <c r="I16" s="41">
        <v>0</v>
      </c>
      <c r="J16" s="41">
        <f>ЭлектроэнергияУТ!C16</f>
        <v>0</v>
      </c>
      <c r="K16" s="41">
        <f>ТеплоУТ!C16</f>
        <v>0</v>
      </c>
      <c r="L16" s="42">
        <f t="shared" si="0"/>
        <v>0</v>
      </c>
    </row>
    <row r="17" spans="1:12" x14ac:dyDescent="0.25">
      <c r="A17" s="20" t="s">
        <v>39</v>
      </c>
      <c r="B17" s="4" t="s">
        <v>40</v>
      </c>
      <c r="C17" s="41">
        <v>0</v>
      </c>
      <c r="D17" s="41">
        <v>0</v>
      </c>
      <c r="E17" s="41">
        <f>Нефтепродукты!G17</f>
        <v>0</v>
      </c>
      <c r="F17" s="41">
        <f>ГазУТ!C17</f>
        <v>0</v>
      </c>
      <c r="G17" s="41">
        <f>ТвердТопливоУТ!C17</f>
        <v>0</v>
      </c>
      <c r="H17" s="41">
        <v>0</v>
      </c>
      <c r="I17" s="41">
        <v>0</v>
      </c>
      <c r="J17" s="41">
        <f>ЭлектроэнергияУТ!C17</f>
        <v>0</v>
      </c>
      <c r="K17" s="41">
        <f>ТеплоУТ!C17</f>
        <v>0</v>
      </c>
      <c r="L17" s="42">
        <f t="shared" si="0"/>
        <v>0</v>
      </c>
    </row>
    <row r="18" spans="1:12" s="5" customFormat="1" x14ac:dyDescent="0.25">
      <c r="A18" s="14" t="s">
        <v>41</v>
      </c>
      <c r="B18" s="15" t="s">
        <v>24</v>
      </c>
      <c r="C18" s="43">
        <v>0</v>
      </c>
      <c r="D18" s="43">
        <v>0</v>
      </c>
      <c r="E18" s="43">
        <f>Нефтепродукты!G18</f>
        <v>0</v>
      </c>
      <c r="F18" s="43">
        <f>ГазУТ!C18</f>
        <v>0</v>
      </c>
      <c r="G18" s="43">
        <f>ТвердТопливоУТ!C18</f>
        <v>0</v>
      </c>
      <c r="H18" s="43">
        <v>0</v>
      </c>
      <c r="I18" s="43">
        <v>0</v>
      </c>
      <c r="J18" s="43">
        <f>ЭлектроэнергияУТ!C18</f>
        <v>0</v>
      </c>
      <c r="K18" s="43">
        <f>ТеплоУТ!C18</f>
        <v>-7621.78316</v>
      </c>
      <c r="L18" s="44">
        <f t="shared" si="0"/>
        <v>-7621.78316</v>
      </c>
    </row>
    <row r="19" spans="1:12" s="5" customFormat="1" x14ac:dyDescent="0.25">
      <c r="A19" s="21" t="s">
        <v>42</v>
      </c>
      <c r="B19" s="22" t="s">
        <v>43</v>
      </c>
      <c r="C19" s="49">
        <v>0</v>
      </c>
      <c r="D19" s="49">
        <v>0</v>
      </c>
      <c r="E19" s="49">
        <f>Нефтепродукты!G19</f>
        <v>0</v>
      </c>
      <c r="F19" s="49">
        <f>ГазУТ!C19</f>
        <v>0</v>
      </c>
      <c r="G19" s="49">
        <f>ТвердТопливоУТ!C19</f>
        <v>0</v>
      </c>
      <c r="H19" s="49">
        <v>0</v>
      </c>
      <c r="I19" s="49">
        <v>0</v>
      </c>
      <c r="J19" s="49">
        <f>ЭлектроэнергияУТ!C19</f>
        <v>0</v>
      </c>
      <c r="K19" s="49">
        <f>ТеплоУТ!C19</f>
        <v>-23721.983900000003</v>
      </c>
      <c r="L19" s="50">
        <f t="shared" si="0"/>
        <v>-23721.983900000003</v>
      </c>
    </row>
    <row r="20" spans="1:12" s="5" customFormat="1" x14ac:dyDescent="0.25">
      <c r="A20" s="14" t="s">
        <v>44</v>
      </c>
      <c r="B20" s="15" t="s">
        <v>45</v>
      </c>
      <c r="C20" s="43">
        <f>C21+C22+C26+C27+C32+C33+C34+C35</f>
        <v>0</v>
      </c>
      <c r="D20" s="43">
        <f t="shared" ref="D20:K20" si="6">D21+D22+D26+D27+D32+D33+D34+D35</f>
        <v>0</v>
      </c>
      <c r="E20" s="43">
        <f t="shared" si="6"/>
        <v>6170.2510000000002</v>
      </c>
      <c r="F20" s="43">
        <f t="shared" si="6"/>
        <v>4313.652</v>
      </c>
      <c r="G20" s="43">
        <f t="shared" si="6"/>
        <v>3.5112000000000001</v>
      </c>
      <c r="H20" s="43">
        <f t="shared" si="6"/>
        <v>0</v>
      </c>
      <c r="I20" s="43">
        <f t="shared" si="6"/>
        <v>0</v>
      </c>
      <c r="J20" s="43">
        <f t="shared" si="6"/>
        <v>8729.8881000000001</v>
      </c>
      <c r="K20" s="43">
        <f t="shared" si="6"/>
        <v>73270.20199999999</v>
      </c>
      <c r="L20" s="43">
        <f>L21+L22+L26+L27+L32+L33+L34+L35</f>
        <v>92487.504300000001</v>
      </c>
    </row>
    <row r="21" spans="1:12" s="5" customFormat="1" x14ac:dyDescent="0.25">
      <c r="A21" s="6" t="s">
        <v>50</v>
      </c>
      <c r="B21" s="4" t="s">
        <v>58</v>
      </c>
      <c r="C21" s="41">
        <v>0</v>
      </c>
      <c r="D21" s="41">
        <v>0</v>
      </c>
      <c r="E21" s="41">
        <f>Нефтепродукты!G21</f>
        <v>0</v>
      </c>
      <c r="F21" s="41">
        <f>ГазУТ!C21</f>
        <v>0</v>
      </c>
      <c r="G21" s="41">
        <f>ТвердТопливоУТ!C21</f>
        <v>0</v>
      </c>
      <c r="H21" s="41">
        <v>0</v>
      </c>
      <c r="I21" s="41">
        <v>0</v>
      </c>
      <c r="J21" s="41">
        <f>ЭлектроэнергияУТ!C21</f>
        <v>0</v>
      </c>
      <c r="K21" s="41">
        <f>ТеплоУТ!C21</f>
        <v>0</v>
      </c>
      <c r="L21" s="42">
        <f t="shared" si="0"/>
        <v>0</v>
      </c>
    </row>
    <row r="22" spans="1:12" s="5" customFormat="1" x14ac:dyDescent="0.25">
      <c r="A22" s="6" t="s">
        <v>51</v>
      </c>
      <c r="B22" s="4" t="s">
        <v>46</v>
      </c>
      <c r="C22" s="41">
        <f t="shared" ref="C22:L22" si="7">SUM(C23:C25)</f>
        <v>0</v>
      </c>
      <c r="D22" s="41">
        <f t="shared" si="7"/>
        <v>0</v>
      </c>
      <c r="E22" s="41">
        <f t="shared" si="7"/>
        <v>0</v>
      </c>
      <c r="F22" s="41">
        <f t="shared" si="7"/>
        <v>0</v>
      </c>
      <c r="G22" s="41">
        <f t="shared" si="7"/>
        <v>0</v>
      </c>
      <c r="H22" s="41">
        <f t="shared" si="7"/>
        <v>0</v>
      </c>
      <c r="I22" s="41">
        <f t="shared" si="7"/>
        <v>0</v>
      </c>
      <c r="J22" s="41">
        <f t="shared" si="7"/>
        <v>3392.2416000000003</v>
      </c>
      <c r="K22" s="41">
        <f t="shared" si="7"/>
        <v>26470.117999999999</v>
      </c>
      <c r="L22" s="42">
        <f t="shared" si="7"/>
        <v>29862.359600000003</v>
      </c>
    </row>
    <row r="23" spans="1:12" s="5" customFormat="1" x14ac:dyDescent="0.25">
      <c r="A23" s="20" t="s">
        <v>84</v>
      </c>
      <c r="B23" s="4" t="s">
        <v>66</v>
      </c>
      <c r="C23" s="41">
        <v>0</v>
      </c>
      <c r="D23" s="41">
        <v>0</v>
      </c>
      <c r="E23" s="41">
        <f>Нефтепродукты!G23</f>
        <v>0</v>
      </c>
      <c r="F23" s="41">
        <f>ГазУТ!C23</f>
        <v>0</v>
      </c>
      <c r="G23" s="41">
        <f>ТвердТопливоУТ!C23</f>
        <v>0</v>
      </c>
      <c r="H23" s="41">
        <v>0</v>
      </c>
      <c r="I23" s="41">
        <v>0</v>
      </c>
      <c r="J23" s="41">
        <f>ЭлектроэнергияУТ!C23</f>
        <v>2306.7174</v>
      </c>
      <c r="K23" s="41">
        <f>ТеплоУТ!C23</f>
        <v>17574.758539999999</v>
      </c>
      <c r="L23" s="42">
        <f t="shared" si="0"/>
        <v>19881.47594</v>
      </c>
    </row>
    <row r="24" spans="1:12" s="5" customFormat="1" x14ac:dyDescent="0.25">
      <c r="A24" s="20" t="s">
        <v>85</v>
      </c>
      <c r="B24" s="4" t="s">
        <v>71</v>
      </c>
      <c r="C24" s="41">
        <v>0</v>
      </c>
      <c r="D24" s="41">
        <v>0</v>
      </c>
      <c r="E24" s="41">
        <f>Нефтепродукты!G24</f>
        <v>0</v>
      </c>
      <c r="F24" s="41">
        <f>ГазУТ!C24</f>
        <v>0</v>
      </c>
      <c r="G24" s="41">
        <f>ТвердТопливоУТ!C24</f>
        <v>0</v>
      </c>
      <c r="H24" s="41">
        <v>0</v>
      </c>
      <c r="I24" s="41">
        <v>0</v>
      </c>
      <c r="J24" s="41">
        <f>ЭлектроэнергияУТ!C24</f>
        <v>754.3836</v>
      </c>
      <c r="K24" s="41">
        <f>ТеплоУТ!C24</f>
        <v>3605.3629200000005</v>
      </c>
      <c r="L24" s="42">
        <f t="shared" si="0"/>
        <v>4359.7465200000006</v>
      </c>
    </row>
    <row r="25" spans="1:12" s="5" customFormat="1" x14ac:dyDescent="0.25">
      <c r="A25" s="20" t="s">
        <v>78</v>
      </c>
      <c r="B25" s="4" t="s">
        <v>72</v>
      </c>
      <c r="C25" s="41">
        <v>0</v>
      </c>
      <c r="D25" s="41">
        <v>0</v>
      </c>
      <c r="E25" s="41">
        <f>Нефтепродукты!G25</f>
        <v>0</v>
      </c>
      <c r="F25" s="41">
        <f>ГазУТ!C25</f>
        <v>0</v>
      </c>
      <c r="G25" s="41">
        <f>ТвердТопливоУТ!C25</f>
        <v>0</v>
      </c>
      <c r="H25" s="41">
        <v>0</v>
      </c>
      <c r="I25" s="41">
        <v>0</v>
      </c>
      <c r="J25" s="41">
        <f>ЭлектроэнергияУТ!C25</f>
        <v>331.14059999999995</v>
      </c>
      <c r="K25" s="41">
        <f>ТеплоУТ!C25</f>
        <v>5289.996540000001</v>
      </c>
      <c r="L25" s="42">
        <f t="shared" si="0"/>
        <v>5621.1371400000007</v>
      </c>
    </row>
    <row r="26" spans="1:12" s="5" customFormat="1" x14ac:dyDescent="0.25">
      <c r="A26" s="6" t="s">
        <v>3</v>
      </c>
      <c r="B26" s="4" t="s">
        <v>59</v>
      </c>
      <c r="C26" s="41">
        <v>0</v>
      </c>
      <c r="D26" s="41">
        <v>0</v>
      </c>
      <c r="E26" s="41">
        <f>Нефтепродукты!G26</f>
        <v>0</v>
      </c>
      <c r="F26" s="41">
        <f>ГазУТ!C26</f>
        <v>0</v>
      </c>
      <c r="G26" s="41">
        <f>ТвердТопливоУТ!C26</f>
        <v>0</v>
      </c>
      <c r="H26" s="41">
        <v>0</v>
      </c>
      <c r="I26" s="41">
        <v>0</v>
      </c>
      <c r="J26" s="41">
        <f>ЭлектроэнергияУТ!C26</f>
        <v>0</v>
      </c>
      <c r="K26" s="41">
        <f>ТеплоУТ!C26</f>
        <v>0</v>
      </c>
      <c r="L26" s="42">
        <f t="shared" si="0"/>
        <v>0</v>
      </c>
    </row>
    <row r="27" spans="1:12" s="5" customFormat="1" x14ac:dyDescent="0.25">
      <c r="A27" s="6" t="s">
        <v>47</v>
      </c>
      <c r="B27" s="4" t="s">
        <v>48</v>
      </c>
      <c r="C27" s="41">
        <f>SUM(C28:C31)</f>
        <v>0</v>
      </c>
      <c r="D27" s="41">
        <f>SUM(D28:D31)</f>
        <v>0</v>
      </c>
      <c r="E27" s="41">
        <f t="shared" ref="E27:L27" si="8">SUM(E28:E31)</f>
        <v>4726.92</v>
      </c>
      <c r="F27" s="41">
        <f t="shared" si="8"/>
        <v>0</v>
      </c>
      <c r="G27" s="41">
        <f t="shared" si="8"/>
        <v>0</v>
      </c>
      <c r="H27" s="41">
        <v>0</v>
      </c>
      <c r="I27" s="41">
        <f t="shared" si="8"/>
        <v>0</v>
      </c>
      <c r="J27" s="41">
        <f>Электроэнергия!C27*Электроэнергия!$C$37</f>
        <v>0</v>
      </c>
      <c r="K27" s="41">
        <f t="shared" si="8"/>
        <v>0</v>
      </c>
      <c r="L27" s="42">
        <f t="shared" si="8"/>
        <v>4726.92</v>
      </c>
    </row>
    <row r="28" spans="1:12" s="5" customFormat="1" x14ac:dyDescent="0.25">
      <c r="A28" s="20" t="s">
        <v>53</v>
      </c>
      <c r="B28" s="4" t="s">
        <v>60</v>
      </c>
      <c r="C28" s="41">
        <v>0</v>
      </c>
      <c r="D28" s="41">
        <v>0</v>
      </c>
      <c r="E28" s="41">
        <f>Нефтепродукты!G28</f>
        <v>0</v>
      </c>
      <c r="F28" s="41">
        <f>ГазУТ!C28</f>
        <v>0</v>
      </c>
      <c r="G28" s="41">
        <f>ТвердТопливоУТ!C28</f>
        <v>0</v>
      </c>
      <c r="H28" s="41">
        <v>0</v>
      </c>
      <c r="I28" s="41">
        <v>0</v>
      </c>
      <c r="J28" s="41">
        <f>ЭлектроэнергияУТ!C28</f>
        <v>0</v>
      </c>
      <c r="K28" s="41">
        <f>ТеплоУТ!C28</f>
        <v>0</v>
      </c>
      <c r="L28" s="42">
        <f t="shared" si="0"/>
        <v>0</v>
      </c>
    </row>
    <row r="29" spans="1:12" s="5" customFormat="1" x14ac:dyDescent="0.25">
      <c r="A29" s="20" t="s">
        <v>52</v>
      </c>
      <c r="B29" s="4" t="s">
        <v>61</v>
      </c>
      <c r="C29" s="41">
        <v>0</v>
      </c>
      <c r="D29" s="41">
        <v>0</v>
      </c>
      <c r="E29" s="41">
        <f>Нефтепродукты!G29</f>
        <v>0</v>
      </c>
      <c r="F29" s="41">
        <f>ГазУТ!C29</f>
        <v>0</v>
      </c>
      <c r="G29" s="41">
        <f>ТвердТопливоУТ!C29</f>
        <v>0</v>
      </c>
      <c r="H29" s="41">
        <v>0</v>
      </c>
      <c r="I29" s="41">
        <v>0</v>
      </c>
      <c r="J29" s="41">
        <f>ЭлектроэнергияУТ!C29</f>
        <v>0</v>
      </c>
      <c r="K29" s="41">
        <f>ТеплоУТ!C29</f>
        <v>0</v>
      </c>
      <c r="L29" s="42">
        <f t="shared" si="0"/>
        <v>0</v>
      </c>
    </row>
    <row r="30" spans="1:12" s="5" customFormat="1" x14ac:dyDescent="0.25">
      <c r="A30" s="20" t="s">
        <v>54</v>
      </c>
      <c r="B30" s="4" t="s">
        <v>62</v>
      </c>
      <c r="C30" s="41">
        <v>0</v>
      </c>
      <c r="D30" s="41">
        <v>0</v>
      </c>
      <c r="E30" s="41">
        <f>Нефтепродукты!G30</f>
        <v>4726.92</v>
      </c>
      <c r="F30" s="41">
        <f>ГазУТ!C30</f>
        <v>0</v>
      </c>
      <c r="G30" s="41">
        <f>ТвердТопливоУТ!C30</f>
        <v>0</v>
      </c>
      <c r="H30" s="41">
        <v>0</v>
      </c>
      <c r="I30" s="41">
        <v>0</v>
      </c>
      <c r="J30" s="41">
        <f>ЭлектроэнергияУТ!C30</f>
        <v>0</v>
      </c>
      <c r="K30" s="41">
        <f>ТеплоУТ!C30</f>
        <v>0</v>
      </c>
      <c r="L30" s="42">
        <f t="shared" si="0"/>
        <v>4726.92</v>
      </c>
    </row>
    <row r="31" spans="1:12" s="5" customFormat="1" x14ac:dyDescent="0.25">
      <c r="A31" s="20" t="s">
        <v>55</v>
      </c>
      <c r="B31" s="4" t="s">
        <v>63</v>
      </c>
      <c r="C31" s="41">
        <v>0</v>
      </c>
      <c r="D31" s="41">
        <v>0</v>
      </c>
      <c r="E31" s="41">
        <f>Нефтепродукты!G31</f>
        <v>0</v>
      </c>
      <c r="F31" s="41">
        <f>ГазУТ!C31</f>
        <v>0</v>
      </c>
      <c r="G31" s="41">
        <f>ТвердТопливоУТ!C31</f>
        <v>0</v>
      </c>
      <c r="H31" s="41">
        <v>0</v>
      </c>
      <c r="I31" s="41">
        <v>0</v>
      </c>
      <c r="J31" s="41">
        <f>ЭлектроэнергияУТ!C31</f>
        <v>0</v>
      </c>
      <c r="K31" s="41">
        <f>ТеплоУТ!C31</f>
        <v>0</v>
      </c>
      <c r="L31" s="42">
        <f t="shared" si="0"/>
        <v>0</v>
      </c>
    </row>
    <row r="32" spans="1:12" s="5" customFormat="1" x14ac:dyDescent="0.25">
      <c r="A32" s="6" t="s">
        <v>56</v>
      </c>
      <c r="B32" s="4" t="s">
        <v>64</v>
      </c>
      <c r="C32" s="41">
        <v>0</v>
      </c>
      <c r="D32" s="41">
        <v>0</v>
      </c>
      <c r="E32" s="41">
        <f>Нефтепродукты!G32</f>
        <v>0</v>
      </c>
      <c r="F32" s="41">
        <f>ГазУТ!C32</f>
        <v>0</v>
      </c>
      <c r="G32" s="41">
        <f>ТвердТопливоУТ!C32</f>
        <v>0</v>
      </c>
      <c r="H32" s="41">
        <v>0</v>
      </c>
      <c r="I32" s="41">
        <v>0</v>
      </c>
      <c r="J32" s="41">
        <f>ЭлектроэнергияУТ!C32</f>
        <v>800.75459999999998</v>
      </c>
      <c r="K32" s="41">
        <f>ТеплоУТ!C32</f>
        <v>7505.7860000000001</v>
      </c>
      <c r="L32" s="42">
        <f t="shared" si="0"/>
        <v>8306.5406000000003</v>
      </c>
    </row>
    <row r="33" spans="1:12" s="5" customFormat="1" x14ac:dyDescent="0.25">
      <c r="A33" s="6" t="s">
        <v>1</v>
      </c>
      <c r="B33" s="4" t="s">
        <v>49</v>
      </c>
      <c r="C33" s="41">
        <v>0</v>
      </c>
      <c r="D33" s="41">
        <v>0</v>
      </c>
      <c r="E33" s="41">
        <f>Нефтепродукты!G33</f>
        <v>1396.8589999999999</v>
      </c>
      <c r="F33" s="41">
        <f>ГазУТ!C33</f>
        <v>4313.652</v>
      </c>
      <c r="G33" s="41">
        <f>ТвердТопливоУТ!C33</f>
        <v>3.5112000000000001</v>
      </c>
      <c r="H33" s="41">
        <v>0</v>
      </c>
      <c r="I33" s="41">
        <v>0</v>
      </c>
      <c r="J33" s="41">
        <f>ЭлектроэнергияУТ!C33</f>
        <v>4536.8919000000005</v>
      </c>
      <c r="K33" s="41">
        <f>ТеплоУТ!C33</f>
        <v>39294.298000000003</v>
      </c>
      <c r="L33" s="42">
        <f t="shared" si="0"/>
        <v>49545.212100000004</v>
      </c>
    </row>
    <row r="34" spans="1:12" s="5" customFormat="1" x14ac:dyDescent="0.25">
      <c r="A34" s="6" t="s">
        <v>86</v>
      </c>
      <c r="B34" s="4" t="s">
        <v>65</v>
      </c>
      <c r="C34" s="41">
        <v>0</v>
      </c>
      <c r="D34" s="41">
        <v>0</v>
      </c>
      <c r="E34" s="41">
        <f>Нефтепродукты!G34</f>
        <v>46.472000000000001</v>
      </c>
      <c r="F34" s="41">
        <f>ГазУТ!C34</f>
        <v>0</v>
      </c>
      <c r="G34" s="41">
        <f>ТвердТопливоУТ!C34</f>
        <v>0</v>
      </c>
      <c r="H34" s="41">
        <v>0</v>
      </c>
      <c r="I34" s="41">
        <v>0</v>
      </c>
      <c r="J34" s="41">
        <f>ЭлектроэнергияУТ!C34</f>
        <v>0</v>
      </c>
      <c r="K34" s="41">
        <f>ТеплоУТ!C34</f>
        <v>0</v>
      </c>
      <c r="L34" s="42">
        <f t="shared" si="0"/>
        <v>46.472000000000001</v>
      </c>
    </row>
    <row r="35" spans="1:12" s="28" customFormat="1" ht="30" x14ac:dyDescent="0.25">
      <c r="A35" s="27" t="s">
        <v>70</v>
      </c>
      <c r="B35" s="26" t="s">
        <v>87</v>
      </c>
      <c r="C35" s="44">
        <v>0</v>
      </c>
      <c r="D35" s="44">
        <v>0</v>
      </c>
      <c r="E35" s="44">
        <f>Нефтепродукты!G35</f>
        <v>0</v>
      </c>
      <c r="F35" s="44">
        <f>ГазУТ!C35</f>
        <v>0</v>
      </c>
      <c r="G35" s="44">
        <f>ТвердТопливоУТ!C35</f>
        <v>0</v>
      </c>
      <c r="H35" s="44">
        <v>0</v>
      </c>
      <c r="I35" s="44">
        <v>0</v>
      </c>
      <c r="J35" s="44">
        <f>ЭлектроэнергияУТ!C35</f>
        <v>0</v>
      </c>
      <c r="K35" s="44">
        <f>ТеплоУТ!C35</f>
        <v>0</v>
      </c>
      <c r="L35" s="44">
        <f t="shared" si="0"/>
        <v>0</v>
      </c>
    </row>
    <row r="37" spans="1:12" x14ac:dyDescent="0.25">
      <c r="F37" s="8"/>
    </row>
    <row r="39" spans="1:12" x14ac:dyDescent="0.25">
      <c r="A39" s="3"/>
    </row>
    <row r="40" spans="1:12" x14ac:dyDescent="0.25">
      <c r="A40" s="3"/>
    </row>
    <row r="41" spans="1:12" x14ac:dyDescent="0.25">
      <c r="A41" s="3"/>
    </row>
    <row r="42" spans="1:12" x14ac:dyDescent="0.25">
      <c r="A42" s="3"/>
    </row>
    <row r="43" spans="1:12" s="4" customFormat="1" x14ac:dyDescent="0.25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s="4" customFormat="1" x14ac:dyDescent="0.25">
      <c r="A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s="4" customFormat="1" x14ac:dyDescent="0.25">
      <c r="A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s="4" customFormat="1" x14ac:dyDescent="0.25">
      <c r="A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s="4" customFormat="1" x14ac:dyDescent="0.25">
      <c r="A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s="4" customFormat="1" x14ac:dyDescent="0.25">
      <c r="A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s="4" customFormat="1" x14ac:dyDescent="0.25">
      <c r="A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s="4" customFormat="1" x14ac:dyDescent="0.25">
      <c r="A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s="4" customFormat="1" x14ac:dyDescent="0.25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s="4" customFormat="1" x14ac:dyDescent="0.25">
      <c r="A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s="4" customFormat="1" x14ac:dyDescent="0.25">
      <c r="A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s="4" customFormat="1" x14ac:dyDescent="0.25">
      <c r="A54" s="3"/>
      <c r="C54" s="3"/>
      <c r="D54" s="3"/>
      <c r="E54" s="3"/>
      <c r="F54" s="3"/>
      <c r="G54" s="3"/>
      <c r="H54" s="3"/>
      <c r="I54" s="3"/>
      <c r="J54" s="3"/>
      <c r="K54" s="3"/>
      <c r="L54" s="3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219D9-E2F4-4C15-9FB1-9AD583FD59C0}">
  <dimension ref="A1:D58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style="7" customWidth="1"/>
    <col min="2" max="2" width="8.7109375" style="4" customWidth="1"/>
    <col min="3" max="3" width="13.7109375" style="3" customWidth="1"/>
    <col min="4" max="4" width="50.7109375" style="3" customWidth="1"/>
    <col min="5" max="16384" width="9.140625" style="3"/>
  </cols>
  <sheetData>
    <row r="1" spans="1:4" s="1" customFormat="1" ht="50.1" customHeight="1" x14ac:dyDescent="0.25">
      <c r="A1" s="9" t="s">
        <v>89</v>
      </c>
      <c r="B1" s="10" t="s">
        <v>4</v>
      </c>
      <c r="C1" s="11" t="s">
        <v>13</v>
      </c>
      <c r="D1" s="24" t="s">
        <v>67</v>
      </c>
    </row>
    <row r="2" spans="1:4" s="2" customFormat="1" x14ac:dyDescent="0.25">
      <c r="A2" s="12"/>
      <c r="B2" s="13"/>
      <c r="C2" s="2" t="s">
        <v>15</v>
      </c>
      <c r="D2" s="2" t="s">
        <v>16</v>
      </c>
    </row>
    <row r="3" spans="1:4" x14ac:dyDescent="0.25">
      <c r="A3" s="7" t="s">
        <v>25</v>
      </c>
      <c r="B3" s="4" t="s">
        <v>15</v>
      </c>
      <c r="C3" s="41">
        <f>Тепло!C3*Тепло!C$37</f>
        <v>0</v>
      </c>
    </row>
    <row r="4" spans="1:4" x14ac:dyDescent="0.25">
      <c r="A4" s="7" t="s">
        <v>26</v>
      </c>
      <c r="B4" s="4" t="s">
        <v>16</v>
      </c>
      <c r="C4" s="41">
        <f>Тепло!C4*Тепло!C$37</f>
        <v>0</v>
      </c>
    </row>
    <row r="5" spans="1:4" x14ac:dyDescent="0.25">
      <c r="A5" s="7" t="s">
        <v>27</v>
      </c>
      <c r="B5" s="4" t="s">
        <v>17</v>
      </c>
      <c r="C5" s="41">
        <f>Тепло!C5*Тепло!C$37</f>
        <v>0</v>
      </c>
    </row>
    <row r="6" spans="1:4" x14ac:dyDescent="0.25">
      <c r="A6" s="7" t="s">
        <v>2</v>
      </c>
      <c r="B6" s="4" t="s">
        <v>18</v>
      </c>
      <c r="C6" s="41">
        <f>Тепло!C6*Тепло!C$37</f>
        <v>0</v>
      </c>
    </row>
    <row r="7" spans="1:4" s="5" customFormat="1" x14ac:dyDescent="0.25">
      <c r="A7" s="14" t="s">
        <v>28</v>
      </c>
      <c r="B7" s="15" t="s">
        <v>19</v>
      </c>
      <c r="C7" s="43">
        <f>C3+C4+C5+C6</f>
        <v>0</v>
      </c>
    </row>
    <row r="8" spans="1:4" x14ac:dyDescent="0.25">
      <c r="A8" s="7" t="s">
        <v>0</v>
      </c>
      <c r="B8" s="4" t="s">
        <v>20</v>
      </c>
      <c r="C8" s="53">
        <f t="shared" ref="C8" si="0">C7+C9+C10+C14+C18+C19-C20</f>
        <v>3289.439320000005</v>
      </c>
    </row>
    <row r="9" spans="1:4" x14ac:dyDescent="0.25">
      <c r="A9" s="16" t="s">
        <v>29</v>
      </c>
      <c r="B9" s="17" t="s">
        <v>21</v>
      </c>
      <c r="C9" s="45">
        <f>Тепло!C9*0.1486</f>
        <v>0</v>
      </c>
    </row>
    <row r="10" spans="1:4" x14ac:dyDescent="0.25">
      <c r="A10" s="18" t="s">
        <v>57</v>
      </c>
      <c r="B10" s="19" t="s">
        <v>22</v>
      </c>
      <c r="C10" s="47">
        <f t="shared" ref="C10" si="1">SUM(C11:C13)</f>
        <v>107903.40838000001</v>
      </c>
    </row>
    <row r="11" spans="1:4" x14ac:dyDescent="0.25">
      <c r="A11" s="20" t="s">
        <v>30</v>
      </c>
      <c r="B11" s="4" t="s">
        <v>31</v>
      </c>
      <c r="C11" s="53">
        <f>Тепло!C11*0.1486</f>
        <v>0</v>
      </c>
    </row>
    <row r="12" spans="1:4" x14ac:dyDescent="0.25">
      <c r="A12" s="20" t="s">
        <v>32</v>
      </c>
      <c r="B12" s="4" t="s">
        <v>33</v>
      </c>
      <c r="C12" s="53">
        <f>Тепло!C12*0.1486</f>
        <v>107903.40838000001</v>
      </c>
    </row>
    <row r="13" spans="1:4" x14ac:dyDescent="0.25">
      <c r="A13" s="20" t="s">
        <v>34</v>
      </c>
      <c r="B13" s="4" t="s">
        <v>35</v>
      </c>
      <c r="C13" s="53">
        <f>Тепло!C13*0.1486</f>
        <v>0</v>
      </c>
    </row>
    <row r="14" spans="1:4" x14ac:dyDescent="0.25">
      <c r="A14" s="18" t="s">
        <v>68</v>
      </c>
      <c r="B14" s="19" t="s">
        <v>23</v>
      </c>
      <c r="C14" s="47">
        <f>SUM(C15:C17)</f>
        <v>0</v>
      </c>
    </row>
    <row r="15" spans="1:4" x14ac:dyDescent="0.25">
      <c r="A15" s="20" t="s">
        <v>69</v>
      </c>
      <c r="B15" s="4" t="s">
        <v>36</v>
      </c>
      <c r="C15" s="53">
        <f>Тепло!C15*Тепло!C$37</f>
        <v>0</v>
      </c>
    </row>
    <row r="16" spans="1:4" x14ac:dyDescent="0.25">
      <c r="A16" s="20" t="s">
        <v>37</v>
      </c>
      <c r="B16" s="4" t="s">
        <v>38</v>
      </c>
      <c r="C16" s="53">
        <f>Тепло!C16*Тепло!C$37</f>
        <v>0</v>
      </c>
    </row>
    <row r="17" spans="1:4" x14ac:dyDescent="0.25">
      <c r="A17" s="20" t="s">
        <v>39</v>
      </c>
      <c r="B17" s="4" t="s">
        <v>40</v>
      </c>
      <c r="C17" s="53">
        <f>Тепло!C17*Тепло!C$37</f>
        <v>0</v>
      </c>
    </row>
    <row r="18" spans="1:4" s="5" customFormat="1" x14ac:dyDescent="0.25">
      <c r="A18" s="14" t="s">
        <v>41</v>
      </c>
      <c r="B18" s="15" t="s">
        <v>24</v>
      </c>
      <c r="C18" s="43">
        <f>Тепло!C18*Тепло!C$37</f>
        <v>-7621.78316</v>
      </c>
      <c r="D18" s="3"/>
    </row>
    <row r="19" spans="1:4" s="5" customFormat="1" x14ac:dyDescent="0.25">
      <c r="A19" s="21" t="s">
        <v>42</v>
      </c>
      <c r="B19" s="22" t="s">
        <v>43</v>
      </c>
      <c r="C19" s="49">
        <f>Тепло!C19*Тепло!C$37</f>
        <v>-23721.983900000003</v>
      </c>
      <c r="D19" s="3"/>
    </row>
    <row r="20" spans="1:4" s="5" customFormat="1" x14ac:dyDescent="0.25">
      <c r="A20" s="14" t="s">
        <v>44</v>
      </c>
      <c r="B20" s="15" t="s">
        <v>45</v>
      </c>
      <c r="C20" s="43">
        <f>C21+C22+C26+C27+C32+C33+C34+C35</f>
        <v>73270.20199999999</v>
      </c>
    </row>
    <row r="21" spans="1:4" s="5" customFormat="1" x14ac:dyDescent="0.25">
      <c r="A21" s="6" t="s">
        <v>50</v>
      </c>
      <c r="B21" s="4" t="s">
        <v>58</v>
      </c>
      <c r="C21" s="54">
        <f>Тепло!C21*Тепло!C$37</f>
        <v>0</v>
      </c>
    </row>
    <row r="22" spans="1:4" s="5" customFormat="1" x14ac:dyDescent="0.25">
      <c r="A22" s="6" t="s">
        <v>51</v>
      </c>
      <c r="B22" s="4" t="s">
        <v>46</v>
      </c>
      <c r="C22" s="54">
        <f>SUM(C23:C25)</f>
        <v>26470.117999999999</v>
      </c>
      <c r="D22" s="3"/>
    </row>
    <row r="23" spans="1:4" s="5" customFormat="1" x14ac:dyDescent="0.25">
      <c r="A23" s="20" t="s">
        <v>84</v>
      </c>
      <c r="B23" s="4" t="s">
        <v>66</v>
      </c>
      <c r="C23" s="54">
        <f>Тепло!C23*Тепло!C$37</f>
        <v>17574.758539999999</v>
      </c>
      <c r="D23" s="3"/>
    </row>
    <row r="24" spans="1:4" s="5" customFormat="1" x14ac:dyDescent="0.25">
      <c r="A24" s="20" t="s">
        <v>85</v>
      </c>
      <c r="B24" s="4" t="s">
        <v>71</v>
      </c>
      <c r="C24" s="54">
        <f>Тепло!C24*Тепло!C$37</f>
        <v>3605.3629200000005</v>
      </c>
      <c r="D24" s="3"/>
    </row>
    <row r="25" spans="1:4" s="5" customFormat="1" x14ac:dyDescent="0.25">
      <c r="A25" s="20" t="s">
        <v>78</v>
      </c>
      <c r="B25" s="4" t="s">
        <v>72</v>
      </c>
      <c r="C25" s="54">
        <f>Тепло!C25*Тепло!C$37</f>
        <v>5289.996540000001</v>
      </c>
      <c r="D25" s="3"/>
    </row>
    <row r="26" spans="1:4" s="5" customFormat="1" x14ac:dyDescent="0.25">
      <c r="A26" s="6" t="s">
        <v>3</v>
      </c>
      <c r="B26" s="4" t="s">
        <v>59</v>
      </c>
      <c r="C26" s="54">
        <f>Тепло!C26*Тепло!C$37</f>
        <v>0</v>
      </c>
    </row>
    <row r="27" spans="1:4" s="5" customFormat="1" x14ac:dyDescent="0.25">
      <c r="A27" s="6" t="s">
        <v>47</v>
      </c>
      <c r="B27" s="4" t="s">
        <v>48</v>
      </c>
      <c r="C27" s="54">
        <f>C28+C29+C30+C31</f>
        <v>0</v>
      </c>
      <c r="D27" s="3"/>
    </row>
    <row r="28" spans="1:4" s="5" customFormat="1" x14ac:dyDescent="0.25">
      <c r="A28" s="20" t="s">
        <v>53</v>
      </c>
      <c r="B28" s="4" t="s">
        <v>60</v>
      </c>
      <c r="C28" s="54">
        <f>Тепло!C28*Тепло!C$37</f>
        <v>0</v>
      </c>
      <c r="D28" s="3"/>
    </row>
    <row r="29" spans="1:4" s="5" customFormat="1" x14ac:dyDescent="0.25">
      <c r="A29" s="20" t="s">
        <v>52</v>
      </c>
      <c r="B29" s="4" t="s">
        <v>61</v>
      </c>
      <c r="C29" s="54">
        <f>Тепло!C29*Тепло!C$37</f>
        <v>0</v>
      </c>
      <c r="D29" s="3"/>
    </row>
    <row r="30" spans="1:4" s="5" customFormat="1" x14ac:dyDescent="0.25">
      <c r="A30" s="20" t="s">
        <v>54</v>
      </c>
      <c r="B30" s="4" t="s">
        <v>62</v>
      </c>
      <c r="C30" s="54">
        <f>Тепло!C30*Тепло!C$37</f>
        <v>0</v>
      </c>
      <c r="D30" s="3"/>
    </row>
    <row r="31" spans="1:4" s="5" customFormat="1" x14ac:dyDescent="0.25">
      <c r="A31" s="20" t="s">
        <v>55</v>
      </c>
      <c r="B31" s="4" t="s">
        <v>63</v>
      </c>
      <c r="C31" s="54">
        <f>Тепло!C31*Тепло!C$37</f>
        <v>0</v>
      </c>
      <c r="D31" s="3"/>
    </row>
    <row r="32" spans="1:4" s="5" customFormat="1" x14ac:dyDescent="0.25">
      <c r="A32" s="6" t="s">
        <v>56</v>
      </c>
      <c r="B32" s="4" t="s">
        <v>64</v>
      </c>
      <c r="C32" s="54">
        <f>Тепло!C32*Тепло!C$37</f>
        <v>7505.7860000000001</v>
      </c>
      <c r="D32" s="3"/>
    </row>
    <row r="33" spans="1:4" s="5" customFormat="1" x14ac:dyDescent="0.25">
      <c r="A33" s="6" t="s">
        <v>1</v>
      </c>
      <c r="B33" s="4" t="s">
        <v>49</v>
      </c>
      <c r="C33" s="54">
        <f>Тепло!C33*Тепло!C$37</f>
        <v>39294.298000000003</v>
      </c>
      <c r="D33" s="3"/>
    </row>
    <row r="34" spans="1:4" s="5" customFormat="1" x14ac:dyDescent="0.25">
      <c r="A34" s="6" t="s">
        <v>86</v>
      </c>
      <c r="B34" s="4" t="s">
        <v>65</v>
      </c>
      <c r="C34" s="54"/>
      <c r="D34" s="3"/>
    </row>
    <row r="35" spans="1:4" s="23" customFormat="1" ht="30" x14ac:dyDescent="0.25">
      <c r="A35" s="27" t="s">
        <v>70</v>
      </c>
      <c r="B35" s="26" t="s">
        <v>87</v>
      </c>
      <c r="C35" s="55">
        <f>Тепло!C35*Тепло!C$37</f>
        <v>0</v>
      </c>
      <c r="D35" s="3"/>
    </row>
    <row r="37" spans="1:4" x14ac:dyDescent="0.25">
      <c r="A37" s="7" t="s">
        <v>73</v>
      </c>
      <c r="C37" s="52">
        <v>0.14860000000000001</v>
      </c>
    </row>
    <row r="39" spans="1:4" x14ac:dyDescent="0.25">
      <c r="A39" s="3"/>
      <c r="D39" s="23"/>
    </row>
    <row r="40" spans="1:4" x14ac:dyDescent="0.25">
      <c r="A40" s="3"/>
    </row>
    <row r="41" spans="1:4" x14ac:dyDescent="0.25">
      <c r="A41" s="3"/>
    </row>
    <row r="42" spans="1:4" x14ac:dyDescent="0.25">
      <c r="A42" s="3"/>
    </row>
    <row r="43" spans="1:4" s="4" customFormat="1" x14ac:dyDescent="0.25">
      <c r="A43" s="3"/>
      <c r="C43" s="3"/>
      <c r="D43" s="3"/>
    </row>
    <row r="44" spans="1:4" s="4" customFormat="1" x14ac:dyDescent="0.25">
      <c r="A44" s="3"/>
      <c r="C44" s="3"/>
      <c r="D44" s="3"/>
    </row>
    <row r="45" spans="1:4" s="4" customFormat="1" x14ac:dyDescent="0.25">
      <c r="A45" s="3"/>
      <c r="C45" s="3"/>
      <c r="D45" s="3"/>
    </row>
    <row r="46" spans="1:4" s="4" customFormat="1" x14ac:dyDescent="0.25">
      <c r="A46" s="3"/>
      <c r="C46" s="3"/>
      <c r="D46" s="3"/>
    </row>
    <row r="47" spans="1:4" s="4" customFormat="1" x14ac:dyDescent="0.25">
      <c r="A47" s="3"/>
      <c r="C47" s="3"/>
    </row>
    <row r="48" spans="1:4" s="4" customFormat="1" x14ac:dyDescent="0.25">
      <c r="A48" s="3"/>
      <c r="C48" s="3"/>
    </row>
    <row r="49" spans="1:4" s="4" customFormat="1" x14ac:dyDescent="0.25">
      <c r="A49" s="3"/>
      <c r="C49" s="3"/>
    </row>
    <row r="50" spans="1:4" s="4" customFormat="1" x14ac:dyDescent="0.25">
      <c r="A50" s="3"/>
      <c r="C50" s="3"/>
    </row>
    <row r="51" spans="1:4" s="4" customFormat="1" x14ac:dyDescent="0.25">
      <c r="A51" s="3"/>
      <c r="C51" s="3"/>
    </row>
    <row r="52" spans="1:4" s="4" customFormat="1" x14ac:dyDescent="0.25">
      <c r="A52" s="3"/>
      <c r="C52" s="3"/>
    </row>
    <row r="53" spans="1:4" s="4" customFormat="1" x14ac:dyDescent="0.25">
      <c r="A53" s="3"/>
      <c r="C53" s="3"/>
    </row>
    <row r="54" spans="1:4" s="4" customFormat="1" x14ac:dyDescent="0.25">
      <c r="A54" s="3"/>
      <c r="C54" s="3"/>
    </row>
    <row r="55" spans="1:4" x14ac:dyDescent="0.25">
      <c r="D55" s="4"/>
    </row>
    <row r="56" spans="1:4" x14ac:dyDescent="0.25">
      <c r="D56" s="4"/>
    </row>
    <row r="57" spans="1:4" x14ac:dyDescent="0.25">
      <c r="D57" s="4"/>
    </row>
    <row r="58" spans="1:4" x14ac:dyDescent="0.25">
      <c r="D58" s="4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E4547-D248-43CE-B2A4-5D8D849E8FFD}">
  <dimension ref="B2:E66"/>
  <sheetViews>
    <sheetView zoomScaleNormal="100" workbookViewId="0"/>
  </sheetViews>
  <sheetFormatPr defaultRowHeight="15" x14ac:dyDescent="0.25"/>
  <cols>
    <col min="1" max="1" width="2.85546875" customWidth="1"/>
    <col min="2" max="2" width="50.28515625" customWidth="1"/>
    <col min="3" max="3" width="13.85546875" style="35" customWidth="1"/>
    <col min="4" max="4" width="9.140625" style="37"/>
    <col min="5" max="5" width="3.7109375" customWidth="1"/>
  </cols>
  <sheetData>
    <row r="2" spans="2:4" x14ac:dyDescent="0.25">
      <c r="B2" s="33" t="s">
        <v>80</v>
      </c>
      <c r="C2" s="34" t="s">
        <v>74</v>
      </c>
      <c r="D2" s="36" t="s">
        <v>75</v>
      </c>
    </row>
    <row r="3" spans="2:4" x14ac:dyDescent="0.25">
      <c r="B3" t="s">
        <v>76</v>
      </c>
      <c r="C3" s="35">
        <f>'ТЭБ 2021'!E7</f>
        <v>7753.7289999999994</v>
      </c>
      <c r="D3" s="37">
        <f>C3/$C$7</f>
        <v>5.6510205581277506E-2</v>
      </c>
    </row>
    <row r="4" spans="2:4" x14ac:dyDescent="0.25">
      <c r="B4" t="s">
        <v>8</v>
      </c>
      <c r="C4" s="35">
        <f>'ТЭБ 2021'!F7</f>
        <v>116897.89199999999</v>
      </c>
      <c r="D4" s="37">
        <f>C4/$C$7</f>
        <v>0.8519673448656736</v>
      </c>
    </row>
    <row r="5" spans="2:4" x14ac:dyDescent="0.25">
      <c r="B5" t="s">
        <v>9</v>
      </c>
      <c r="C5" s="35">
        <f>'ТЭБ 2021'!G7</f>
        <v>179.816</v>
      </c>
      <c r="D5" s="37">
        <f>C5/$C$7</f>
        <v>1.310522862844832E-3</v>
      </c>
    </row>
    <row r="6" spans="2:4" x14ac:dyDescent="0.25">
      <c r="B6" t="s">
        <v>77</v>
      </c>
      <c r="C6" s="35">
        <f>'ТЭБ 2021'!J7</f>
        <v>12377.9205</v>
      </c>
      <c r="D6" s="37">
        <f>C6/$C$7</f>
        <v>9.0211926690204072E-2</v>
      </c>
    </row>
    <row r="7" spans="2:4" x14ac:dyDescent="0.25">
      <c r="B7" s="40" t="s">
        <v>14</v>
      </c>
      <c r="C7" s="38">
        <f>SUM(C3:C6)</f>
        <v>137209.35749999998</v>
      </c>
      <c r="D7" s="39">
        <f>C7/$C$7</f>
        <v>1</v>
      </c>
    </row>
    <row r="25" spans="2:4" x14ac:dyDescent="0.25">
      <c r="B25" s="33" t="s">
        <v>81</v>
      </c>
      <c r="C25" s="34" t="s">
        <v>74</v>
      </c>
      <c r="D25" s="36" t="s">
        <v>75</v>
      </c>
    </row>
    <row r="26" spans="2:4" x14ac:dyDescent="0.25">
      <c r="B26" t="s">
        <v>76</v>
      </c>
      <c r="C26" s="35">
        <f>'ТЭБ 2021'!E20</f>
        <v>6170.2510000000002</v>
      </c>
      <c r="D26" s="37">
        <f t="shared" ref="D26:D31" si="0">C26/$C$31</f>
        <v>6.6714428578218216E-2</v>
      </c>
    </row>
    <row r="27" spans="2:4" x14ac:dyDescent="0.25">
      <c r="B27" t="s">
        <v>8</v>
      </c>
      <c r="C27" s="35">
        <f>'ТЭБ 2021'!F20</f>
        <v>4313.652</v>
      </c>
      <c r="D27" s="37">
        <f t="shared" si="0"/>
        <v>4.6640376261077247E-2</v>
      </c>
    </row>
    <row r="28" spans="2:4" x14ac:dyDescent="0.25">
      <c r="B28" t="s">
        <v>9</v>
      </c>
      <c r="C28" s="35">
        <f>'ТЭБ 2021'!G20</f>
        <v>3.5112000000000001</v>
      </c>
      <c r="D28" s="37">
        <f t="shared" si="0"/>
        <v>3.7964047430783575E-5</v>
      </c>
    </row>
    <row r="29" spans="2:4" x14ac:dyDescent="0.25">
      <c r="B29" t="s">
        <v>77</v>
      </c>
      <c r="C29" s="35">
        <f>'ТЭБ 2021'!J20</f>
        <v>8729.8881000000001</v>
      </c>
      <c r="D29" s="37">
        <f t="shared" si="0"/>
        <v>9.4389919655340951E-2</v>
      </c>
    </row>
    <row r="30" spans="2:4" x14ac:dyDescent="0.25">
      <c r="B30" t="s">
        <v>13</v>
      </c>
      <c r="C30" s="35">
        <f>'ТЭБ 2021'!K20</f>
        <v>73270.20199999999</v>
      </c>
      <c r="D30" s="37">
        <f t="shared" si="0"/>
        <v>0.79221731145793273</v>
      </c>
    </row>
    <row r="31" spans="2:4" x14ac:dyDescent="0.25">
      <c r="B31" s="40" t="s">
        <v>14</v>
      </c>
      <c r="C31" s="38">
        <f>SUM(C26:C30)</f>
        <v>92487.504300000001</v>
      </c>
      <c r="D31" s="39">
        <f t="shared" si="0"/>
        <v>1</v>
      </c>
    </row>
    <row r="47" spans="2:4" x14ac:dyDescent="0.25">
      <c r="B47" s="33" t="s">
        <v>82</v>
      </c>
      <c r="C47" s="34" t="s">
        <v>74</v>
      </c>
      <c r="D47" s="36" t="s">
        <v>75</v>
      </c>
    </row>
    <row r="48" spans="2:4" x14ac:dyDescent="0.25">
      <c r="B48" t="s">
        <v>51</v>
      </c>
      <c r="C48" s="35">
        <f>'ТЭБ 2021'!L22</f>
        <v>29862.359600000003</v>
      </c>
      <c r="D48" s="37">
        <f t="shared" ref="D48:D53" si="1">C48/$C$53</f>
        <v>0.32287983966461609</v>
      </c>
    </row>
    <row r="49" spans="2:4" x14ac:dyDescent="0.25">
      <c r="B49" t="s">
        <v>47</v>
      </c>
      <c r="C49" s="35">
        <f>'ТЭБ 2021'!L27</f>
        <v>4726.92</v>
      </c>
      <c r="D49" s="37">
        <f t="shared" si="1"/>
        <v>5.1108726575895463E-2</v>
      </c>
    </row>
    <row r="50" spans="2:4" x14ac:dyDescent="0.25">
      <c r="B50" t="s">
        <v>56</v>
      </c>
      <c r="C50" s="35">
        <f>'ТЭБ 2021'!L32</f>
        <v>8306.5406000000003</v>
      </c>
      <c r="D50" s="37">
        <f t="shared" si="1"/>
        <v>8.9812544387672014E-2</v>
      </c>
    </row>
    <row r="51" spans="2:4" x14ac:dyDescent="0.25">
      <c r="B51" t="s">
        <v>1</v>
      </c>
      <c r="C51" s="35">
        <f>'ТЭБ 2021'!L33</f>
        <v>49545.212100000004</v>
      </c>
      <c r="D51" s="37">
        <f t="shared" si="1"/>
        <v>0.53569611890272051</v>
      </c>
    </row>
    <row r="52" spans="2:4" x14ac:dyDescent="0.25">
      <c r="B52" t="s">
        <v>86</v>
      </c>
      <c r="C52" s="35">
        <v>46.5</v>
      </c>
      <c r="D52" s="37">
        <f t="shared" si="1"/>
        <v>5.0277046909597348E-4</v>
      </c>
    </row>
    <row r="53" spans="2:4" x14ac:dyDescent="0.25">
      <c r="B53" s="40" t="s">
        <v>14</v>
      </c>
      <c r="C53" s="38">
        <f>SUM(C48:C52)</f>
        <v>92487.532300000006</v>
      </c>
      <c r="D53" s="39">
        <f t="shared" si="1"/>
        <v>1</v>
      </c>
    </row>
    <row r="66" spans="5:5" x14ac:dyDescent="0.25">
      <c r="E66">
        <v>20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9DC25-496A-429A-AA06-61D5BC0B2F40}">
  <dimension ref="A1:H58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style="7" customWidth="1"/>
    <col min="2" max="2" width="8.7109375" style="4" customWidth="1"/>
    <col min="3" max="7" width="13.7109375" style="3" customWidth="1"/>
    <col min="8" max="8" width="50.7109375" style="3" customWidth="1"/>
    <col min="9" max="16384" width="9.140625" style="3"/>
  </cols>
  <sheetData>
    <row r="1" spans="1:8" s="1" customFormat="1" ht="50.1" customHeight="1" x14ac:dyDescent="0.25">
      <c r="A1" s="9" t="s">
        <v>99</v>
      </c>
      <c r="B1" s="10" t="s">
        <v>4</v>
      </c>
      <c r="C1" s="11" t="s">
        <v>100</v>
      </c>
      <c r="D1" s="11" t="s">
        <v>101</v>
      </c>
      <c r="E1" s="11" t="s">
        <v>102</v>
      </c>
      <c r="F1" s="11" t="s">
        <v>98</v>
      </c>
      <c r="G1" s="11" t="s">
        <v>94</v>
      </c>
      <c r="H1" s="24" t="s">
        <v>67</v>
      </c>
    </row>
    <row r="2" spans="1:8" s="2" customFormat="1" x14ac:dyDescent="0.25">
      <c r="A2" s="12"/>
      <c r="B2" s="13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</row>
    <row r="3" spans="1:8" x14ac:dyDescent="0.25">
      <c r="A3" s="7" t="s">
        <v>25</v>
      </c>
      <c r="B3" s="4" t="s">
        <v>15</v>
      </c>
      <c r="C3" s="41">
        <v>0</v>
      </c>
      <c r="D3" s="41">
        <v>0</v>
      </c>
      <c r="E3" s="41">
        <v>0</v>
      </c>
      <c r="F3" s="41">
        <v>0</v>
      </c>
      <c r="G3" s="41">
        <f>ROUND(C3*$C$37+D3*$D$37+E3*$E$37+F3*$F$37,3)</f>
        <v>0</v>
      </c>
    </row>
    <row r="4" spans="1:8" x14ac:dyDescent="0.25">
      <c r="A4" s="7" t="s">
        <v>26</v>
      </c>
      <c r="B4" s="4" t="s">
        <v>16</v>
      </c>
      <c r="C4" s="41">
        <v>638</v>
      </c>
      <c r="D4" s="41">
        <v>3537</v>
      </c>
      <c r="E4" s="41">
        <v>1152.5</v>
      </c>
      <c r="F4" s="41">
        <v>39.200000000000003</v>
      </c>
      <c r="G4" s="41">
        <f t="shared" ref="G4:G35" si="0">ROUND(C4*$C$37+D4*$D$37+E4*$E$37+F4*$F$37,3)</f>
        <v>7719.7389999999996</v>
      </c>
    </row>
    <row r="5" spans="1:8" x14ac:dyDescent="0.25">
      <c r="A5" s="7" t="s">
        <v>27</v>
      </c>
      <c r="B5" s="4" t="s">
        <v>17</v>
      </c>
      <c r="C5" s="41">
        <v>0</v>
      </c>
      <c r="D5" s="41">
        <v>0</v>
      </c>
      <c r="E5" s="41">
        <v>0</v>
      </c>
      <c r="F5" s="41">
        <v>0</v>
      </c>
      <c r="G5" s="41">
        <f t="shared" si="0"/>
        <v>0</v>
      </c>
    </row>
    <row r="6" spans="1:8" x14ac:dyDescent="0.25">
      <c r="A6" s="7" t="s">
        <v>2</v>
      </c>
      <c r="B6" s="4" t="s">
        <v>18</v>
      </c>
      <c r="C6" s="41">
        <v>16</v>
      </c>
      <c r="D6" s="41">
        <v>7</v>
      </c>
      <c r="E6" s="41">
        <v>0</v>
      </c>
      <c r="F6" s="41">
        <v>0</v>
      </c>
      <c r="G6" s="41">
        <f t="shared" si="0"/>
        <v>33.99</v>
      </c>
    </row>
    <row r="7" spans="1:8" s="5" customFormat="1" x14ac:dyDescent="0.25">
      <c r="A7" s="14" t="s">
        <v>28</v>
      </c>
      <c r="B7" s="15" t="s">
        <v>19</v>
      </c>
      <c r="C7" s="43">
        <f t="shared" ref="C7:F7" si="1">C3+C4+C5+C6</f>
        <v>654</v>
      </c>
      <c r="D7" s="43">
        <f t="shared" si="1"/>
        <v>3544</v>
      </c>
      <c r="E7" s="43">
        <f t="shared" ref="E7" si="2">E3+E4+E5+E6</f>
        <v>1152.5</v>
      </c>
      <c r="F7" s="43">
        <f t="shared" si="1"/>
        <v>39.200000000000003</v>
      </c>
      <c r="G7" s="43">
        <f t="shared" si="0"/>
        <v>7753.7290000000003</v>
      </c>
    </row>
    <row r="8" spans="1:8" x14ac:dyDescent="0.25">
      <c r="A8" s="7" t="s">
        <v>0</v>
      </c>
      <c r="B8" s="4" t="s">
        <v>20</v>
      </c>
      <c r="C8" s="53">
        <f>ROUND(C7+C9+C10+C14+C18+C19-C20,3)</f>
        <v>0</v>
      </c>
      <c r="D8" s="53">
        <f t="shared" ref="D8:F8" si="3">ROUND(D7+D9+D10+D14+D18+D19-D20,3)</f>
        <v>0</v>
      </c>
      <c r="E8" s="53">
        <f t="shared" ref="E8" si="4">ROUND(E7+E9+E10+E14+E18+E19-E20,3)</f>
        <v>0</v>
      </c>
      <c r="F8" s="53">
        <f t="shared" si="3"/>
        <v>0</v>
      </c>
      <c r="G8" s="41">
        <f t="shared" si="0"/>
        <v>0</v>
      </c>
    </row>
    <row r="9" spans="1:8" x14ac:dyDescent="0.25">
      <c r="A9" s="16" t="s">
        <v>29</v>
      </c>
      <c r="B9" s="17" t="s">
        <v>21</v>
      </c>
      <c r="C9" s="45">
        <v>0</v>
      </c>
      <c r="D9" s="45">
        <v>0</v>
      </c>
      <c r="E9" s="45">
        <v>0</v>
      </c>
      <c r="F9" s="45">
        <v>0</v>
      </c>
      <c r="G9" s="45">
        <f t="shared" si="0"/>
        <v>0</v>
      </c>
    </row>
    <row r="10" spans="1:8" x14ac:dyDescent="0.25">
      <c r="A10" s="18" t="s">
        <v>57</v>
      </c>
      <c r="B10" s="19" t="s">
        <v>22</v>
      </c>
      <c r="C10" s="47">
        <f t="shared" ref="C10:D10" si="5">SUM(C11:C13)</f>
        <v>0</v>
      </c>
      <c r="D10" s="47">
        <f t="shared" si="5"/>
        <v>0</v>
      </c>
      <c r="E10" s="47">
        <f t="shared" ref="E10" si="6">SUM(E11:E13)</f>
        <v>-1152.5</v>
      </c>
      <c r="F10" s="47">
        <f>SUM(F11:F13)</f>
        <v>-2.9</v>
      </c>
      <c r="G10" s="47">
        <f t="shared" si="0"/>
        <v>-1583.4780000000001</v>
      </c>
    </row>
    <row r="11" spans="1:8" x14ac:dyDescent="0.25">
      <c r="A11" s="20" t="s">
        <v>30</v>
      </c>
      <c r="B11" s="4" t="s">
        <v>31</v>
      </c>
      <c r="C11" s="53">
        <v>0</v>
      </c>
      <c r="D11" s="53">
        <v>0</v>
      </c>
      <c r="E11" s="53">
        <v>0</v>
      </c>
      <c r="F11" s="53">
        <v>0</v>
      </c>
      <c r="G11" s="41">
        <f t="shared" si="0"/>
        <v>0</v>
      </c>
    </row>
    <row r="12" spans="1:8" x14ac:dyDescent="0.25">
      <c r="A12" s="20" t="s">
        <v>32</v>
      </c>
      <c r="B12" s="4" t="s">
        <v>33</v>
      </c>
      <c r="C12" s="53">
        <v>0</v>
      </c>
      <c r="D12" s="53">
        <v>0</v>
      </c>
      <c r="E12" s="53">
        <v>-1152.5</v>
      </c>
      <c r="F12" s="53">
        <v>-2.9</v>
      </c>
      <c r="G12" s="41">
        <f t="shared" si="0"/>
        <v>-1583.4780000000001</v>
      </c>
    </row>
    <row r="13" spans="1:8" x14ac:dyDescent="0.25">
      <c r="A13" s="20" t="s">
        <v>34</v>
      </c>
      <c r="B13" s="4" t="s">
        <v>35</v>
      </c>
      <c r="C13" s="53">
        <v>0</v>
      </c>
      <c r="D13" s="53">
        <v>0</v>
      </c>
      <c r="E13" s="53">
        <v>0</v>
      </c>
      <c r="F13" s="53">
        <v>0</v>
      </c>
      <c r="G13" s="41">
        <f t="shared" si="0"/>
        <v>0</v>
      </c>
    </row>
    <row r="14" spans="1:8" x14ac:dyDescent="0.25">
      <c r="A14" s="18" t="s">
        <v>68</v>
      </c>
      <c r="B14" s="19" t="s">
        <v>23</v>
      </c>
      <c r="C14" s="47">
        <f t="shared" ref="C14:F14" si="7">SUM(C15:C17)</f>
        <v>0</v>
      </c>
      <c r="D14" s="47">
        <f t="shared" si="7"/>
        <v>0</v>
      </c>
      <c r="E14" s="47">
        <f t="shared" ref="E14" si="8">SUM(E15:E17)</f>
        <v>0</v>
      </c>
      <c r="F14" s="47">
        <f t="shared" si="7"/>
        <v>0</v>
      </c>
      <c r="G14" s="47">
        <f t="shared" si="0"/>
        <v>0</v>
      </c>
      <c r="H14" s="32"/>
    </row>
    <row r="15" spans="1:8" x14ac:dyDescent="0.25">
      <c r="A15" s="20" t="s">
        <v>69</v>
      </c>
      <c r="B15" s="4" t="s">
        <v>36</v>
      </c>
      <c r="C15" s="53">
        <v>0</v>
      </c>
      <c r="D15" s="53">
        <v>0</v>
      </c>
      <c r="E15" s="53">
        <v>0</v>
      </c>
      <c r="F15" s="53">
        <v>0</v>
      </c>
      <c r="G15" s="41">
        <f t="shared" si="0"/>
        <v>0</v>
      </c>
    </row>
    <row r="16" spans="1:8" x14ac:dyDescent="0.25">
      <c r="A16" s="20" t="s">
        <v>37</v>
      </c>
      <c r="B16" s="4" t="s">
        <v>38</v>
      </c>
      <c r="C16" s="53">
        <v>0</v>
      </c>
      <c r="D16" s="53">
        <v>0</v>
      </c>
      <c r="E16" s="53">
        <v>0</v>
      </c>
      <c r="F16" s="53">
        <v>0</v>
      </c>
      <c r="G16" s="41">
        <f t="shared" si="0"/>
        <v>0</v>
      </c>
    </row>
    <row r="17" spans="1:8" x14ac:dyDescent="0.25">
      <c r="A17" s="20" t="s">
        <v>39</v>
      </c>
      <c r="B17" s="4" t="s">
        <v>40</v>
      </c>
      <c r="C17" s="53">
        <v>0</v>
      </c>
      <c r="D17" s="53">
        <v>0</v>
      </c>
      <c r="E17" s="53">
        <v>0</v>
      </c>
      <c r="F17" s="53">
        <v>0</v>
      </c>
      <c r="G17" s="41">
        <f t="shared" si="0"/>
        <v>0</v>
      </c>
    </row>
    <row r="18" spans="1:8" s="5" customFormat="1" x14ac:dyDescent="0.25">
      <c r="A18" s="14" t="s">
        <v>41</v>
      </c>
      <c r="B18" s="15" t="s">
        <v>24</v>
      </c>
      <c r="C18" s="43">
        <v>0</v>
      </c>
      <c r="D18" s="43">
        <v>0</v>
      </c>
      <c r="E18" s="43">
        <v>0</v>
      </c>
      <c r="F18" s="43">
        <v>0</v>
      </c>
      <c r="G18" s="43">
        <f t="shared" si="0"/>
        <v>0</v>
      </c>
      <c r="H18" s="3"/>
    </row>
    <row r="19" spans="1:8" s="5" customFormat="1" x14ac:dyDescent="0.25">
      <c r="A19" s="21" t="s">
        <v>42</v>
      </c>
      <c r="B19" s="22" t="s">
        <v>43</v>
      </c>
      <c r="C19" s="49">
        <v>0</v>
      </c>
      <c r="D19" s="49">
        <v>0</v>
      </c>
      <c r="E19" s="49">
        <v>0</v>
      </c>
      <c r="F19" s="49">
        <v>0</v>
      </c>
      <c r="G19" s="49">
        <f t="shared" si="0"/>
        <v>0</v>
      </c>
      <c r="H19" s="3"/>
    </row>
    <row r="20" spans="1:8" s="5" customFormat="1" x14ac:dyDescent="0.25">
      <c r="A20" s="14" t="s">
        <v>44</v>
      </c>
      <c r="B20" s="15" t="s">
        <v>45</v>
      </c>
      <c r="C20" s="43">
        <f>C21+C22+C26+C27+C32+C33+C34+C35</f>
        <v>654</v>
      </c>
      <c r="D20" s="43">
        <f>D21+D22+D26+D27+D32+D33+D34+D35</f>
        <v>3544</v>
      </c>
      <c r="E20" s="43">
        <f>E21+E22+E26+E27+E32+E33+E34+E35</f>
        <v>0</v>
      </c>
      <c r="F20" s="43">
        <f>F21+F22+F26+F27+F32+F33+F34+F35</f>
        <v>36.300000000000004</v>
      </c>
      <c r="G20" s="43">
        <f t="shared" si="0"/>
        <v>6170.2510000000002</v>
      </c>
    </row>
    <row r="21" spans="1:8" s="5" customFormat="1" x14ac:dyDescent="0.25">
      <c r="A21" s="6" t="s">
        <v>50</v>
      </c>
      <c r="B21" s="4" t="s">
        <v>58</v>
      </c>
      <c r="C21" s="54"/>
      <c r="D21" s="54">
        <v>0</v>
      </c>
      <c r="E21" s="54">
        <v>0</v>
      </c>
      <c r="F21" s="54">
        <v>0</v>
      </c>
      <c r="G21" s="41">
        <f t="shared" si="0"/>
        <v>0</v>
      </c>
    </row>
    <row r="22" spans="1:8" s="5" customFormat="1" x14ac:dyDescent="0.25">
      <c r="A22" s="6" t="s">
        <v>51</v>
      </c>
      <c r="B22" s="4" t="s">
        <v>46</v>
      </c>
      <c r="C22" s="54">
        <f>SUM(C23:C25)</f>
        <v>0</v>
      </c>
      <c r="D22" s="54">
        <f>SUM(D23:D25)</f>
        <v>0</v>
      </c>
      <c r="E22" s="54">
        <f>SUM(E23:E25)</f>
        <v>0</v>
      </c>
      <c r="F22" s="54">
        <f>SUM(F23:F25)</f>
        <v>0</v>
      </c>
      <c r="G22" s="41">
        <f t="shared" si="0"/>
        <v>0</v>
      </c>
      <c r="H22" s="3"/>
    </row>
    <row r="23" spans="1:8" s="5" customFormat="1" x14ac:dyDescent="0.25">
      <c r="A23" s="20" t="s">
        <v>84</v>
      </c>
      <c r="B23" s="4" t="s">
        <v>66</v>
      </c>
      <c r="C23" s="54">
        <v>0</v>
      </c>
      <c r="D23" s="54">
        <v>0</v>
      </c>
      <c r="E23" s="54">
        <v>0</v>
      </c>
      <c r="F23" s="54">
        <v>0</v>
      </c>
      <c r="G23" s="41">
        <f t="shared" si="0"/>
        <v>0</v>
      </c>
      <c r="H23" s="3"/>
    </row>
    <row r="24" spans="1:8" s="5" customFormat="1" x14ac:dyDescent="0.25">
      <c r="A24" s="20" t="s">
        <v>85</v>
      </c>
      <c r="B24" s="4" t="s">
        <v>71</v>
      </c>
      <c r="C24" s="54">
        <v>0</v>
      </c>
      <c r="D24" s="54">
        <v>0</v>
      </c>
      <c r="E24" s="54">
        <v>0</v>
      </c>
      <c r="F24" s="54">
        <v>0</v>
      </c>
      <c r="G24" s="41">
        <f t="shared" si="0"/>
        <v>0</v>
      </c>
      <c r="H24" s="3"/>
    </row>
    <row r="25" spans="1:8" s="5" customFormat="1" x14ac:dyDescent="0.25">
      <c r="A25" s="20" t="s">
        <v>78</v>
      </c>
      <c r="B25" s="4" t="s">
        <v>72</v>
      </c>
      <c r="C25" s="54">
        <v>0</v>
      </c>
      <c r="D25" s="54">
        <v>0</v>
      </c>
      <c r="E25" s="54">
        <v>0</v>
      </c>
      <c r="F25" s="54">
        <v>0</v>
      </c>
      <c r="G25" s="41">
        <f t="shared" si="0"/>
        <v>0</v>
      </c>
      <c r="H25" s="3"/>
    </row>
    <row r="26" spans="1:8" s="5" customFormat="1" x14ac:dyDescent="0.25">
      <c r="A26" s="6" t="s">
        <v>3</v>
      </c>
      <c r="B26" s="4" t="s">
        <v>59</v>
      </c>
      <c r="C26" s="54">
        <v>0</v>
      </c>
      <c r="D26" s="54">
        <v>0</v>
      </c>
      <c r="E26" s="54">
        <v>0</v>
      </c>
      <c r="F26" s="54">
        <v>0</v>
      </c>
      <c r="G26" s="41">
        <f t="shared" si="0"/>
        <v>0</v>
      </c>
    </row>
    <row r="27" spans="1:8" s="5" customFormat="1" x14ac:dyDescent="0.25">
      <c r="A27" s="6" t="s">
        <v>47</v>
      </c>
      <c r="B27" s="4" t="s">
        <v>48</v>
      </c>
      <c r="C27" s="54">
        <f t="shared" ref="C27:F27" si="9">C28+C29+C30+C31</f>
        <v>433</v>
      </c>
      <c r="D27" s="54">
        <f t="shared" si="9"/>
        <v>2815</v>
      </c>
      <c r="E27" s="54">
        <f t="shared" ref="E27" si="10">E28+E29+E30+E31</f>
        <v>0</v>
      </c>
      <c r="F27" s="54">
        <f t="shared" si="9"/>
        <v>0</v>
      </c>
      <c r="G27" s="41">
        <f t="shared" si="0"/>
        <v>4726.92</v>
      </c>
      <c r="H27" s="3"/>
    </row>
    <row r="28" spans="1:8" s="5" customFormat="1" x14ac:dyDescent="0.25">
      <c r="A28" s="20" t="s">
        <v>53</v>
      </c>
      <c r="B28" s="4" t="s">
        <v>60</v>
      </c>
      <c r="C28" s="54">
        <v>0</v>
      </c>
      <c r="D28" s="54">
        <v>0</v>
      </c>
      <c r="E28" s="54">
        <v>0</v>
      </c>
      <c r="F28" s="54">
        <v>0</v>
      </c>
      <c r="G28" s="41">
        <f t="shared" si="0"/>
        <v>0</v>
      </c>
      <c r="H28" s="3"/>
    </row>
    <row r="29" spans="1:8" s="5" customFormat="1" x14ac:dyDescent="0.25">
      <c r="A29" s="20" t="s">
        <v>52</v>
      </c>
      <c r="B29" s="4" t="s">
        <v>61</v>
      </c>
      <c r="C29" s="54">
        <v>0</v>
      </c>
      <c r="D29" s="54">
        <v>0</v>
      </c>
      <c r="E29" s="54">
        <v>0</v>
      </c>
      <c r="F29" s="54">
        <v>0</v>
      </c>
      <c r="G29" s="41">
        <f t="shared" si="0"/>
        <v>0</v>
      </c>
      <c r="H29" s="3"/>
    </row>
    <row r="30" spans="1:8" s="5" customFormat="1" x14ac:dyDescent="0.25">
      <c r="A30" s="20" t="s">
        <v>54</v>
      </c>
      <c r="B30" s="4" t="s">
        <v>62</v>
      </c>
      <c r="C30" s="54">
        <v>433</v>
      </c>
      <c r="D30" s="54">
        <v>2815</v>
      </c>
      <c r="E30" s="54">
        <v>0</v>
      </c>
      <c r="F30" s="54">
        <v>0</v>
      </c>
      <c r="G30" s="41">
        <f t="shared" si="0"/>
        <v>4726.92</v>
      </c>
      <c r="H30" s="32"/>
    </row>
    <row r="31" spans="1:8" s="5" customFormat="1" x14ac:dyDescent="0.25">
      <c r="A31" s="20" t="s">
        <v>55</v>
      </c>
      <c r="B31" s="4" t="s">
        <v>63</v>
      </c>
      <c r="C31" s="54">
        <v>0</v>
      </c>
      <c r="D31" s="54">
        <v>0</v>
      </c>
      <c r="E31" s="54">
        <v>0</v>
      </c>
      <c r="F31" s="54">
        <v>0</v>
      </c>
      <c r="G31" s="41">
        <f t="shared" si="0"/>
        <v>0</v>
      </c>
      <c r="H31" s="3"/>
    </row>
    <row r="32" spans="1:8" s="5" customFormat="1" x14ac:dyDescent="0.25">
      <c r="A32" s="6" t="s">
        <v>56</v>
      </c>
      <c r="B32" s="4" t="s">
        <v>64</v>
      </c>
      <c r="C32" s="54">
        <v>0</v>
      </c>
      <c r="D32" s="54">
        <v>0</v>
      </c>
      <c r="E32" s="54">
        <v>0</v>
      </c>
      <c r="F32" s="54">
        <v>0</v>
      </c>
      <c r="G32" s="41">
        <f t="shared" si="0"/>
        <v>0</v>
      </c>
      <c r="H32" s="3"/>
    </row>
    <row r="33" spans="1:8" s="5" customFormat="1" x14ac:dyDescent="0.25">
      <c r="A33" s="6" t="s">
        <v>1</v>
      </c>
      <c r="B33" s="4" t="s">
        <v>49</v>
      </c>
      <c r="C33" s="54">
        <v>221</v>
      </c>
      <c r="D33" s="54">
        <v>729</v>
      </c>
      <c r="E33" s="54">
        <v>0</v>
      </c>
      <c r="F33" s="54">
        <v>6.7</v>
      </c>
      <c r="G33" s="41">
        <f t="shared" si="0"/>
        <v>1396.8589999999999</v>
      </c>
      <c r="H33" s="3"/>
    </row>
    <row r="34" spans="1:8" s="5" customFormat="1" x14ac:dyDescent="0.25">
      <c r="A34" s="6" t="s">
        <v>86</v>
      </c>
      <c r="B34" s="4" t="s">
        <v>65</v>
      </c>
      <c r="C34" s="54"/>
      <c r="D34" s="54"/>
      <c r="E34" s="54"/>
      <c r="F34" s="54">
        <v>29.6</v>
      </c>
      <c r="G34" s="41">
        <f t="shared" si="0"/>
        <v>46.472000000000001</v>
      </c>
      <c r="H34" s="3"/>
    </row>
    <row r="35" spans="1:8" s="23" customFormat="1" ht="30" x14ac:dyDescent="0.25">
      <c r="A35" s="27" t="s">
        <v>70</v>
      </c>
      <c r="B35" s="26" t="s">
        <v>87</v>
      </c>
      <c r="C35" s="56">
        <v>0</v>
      </c>
      <c r="D35" s="56">
        <v>0</v>
      </c>
      <c r="E35" s="56">
        <v>0</v>
      </c>
      <c r="F35" s="56">
        <v>0</v>
      </c>
      <c r="G35" s="56">
        <f t="shared" si="0"/>
        <v>0</v>
      </c>
      <c r="H35" s="1"/>
    </row>
    <row r="37" spans="1:8" x14ac:dyDescent="0.25">
      <c r="A37" s="7" t="s">
        <v>73</v>
      </c>
      <c r="C37" s="25">
        <v>1.49</v>
      </c>
      <c r="D37" s="25">
        <v>1.45</v>
      </c>
      <c r="E37" s="25">
        <v>1.37</v>
      </c>
      <c r="F37" s="25">
        <v>1.57</v>
      </c>
      <c r="G37" s="31"/>
    </row>
    <row r="39" spans="1:8" x14ac:dyDescent="0.25">
      <c r="A39" s="3"/>
      <c r="H39" s="23"/>
    </row>
    <row r="40" spans="1:8" x14ac:dyDescent="0.25">
      <c r="A40" s="3"/>
    </row>
    <row r="41" spans="1:8" x14ac:dyDescent="0.25">
      <c r="A41" s="3"/>
    </row>
    <row r="42" spans="1:8" x14ac:dyDescent="0.25">
      <c r="A42" s="3"/>
    </row>
    <row r="43" spans="1:8" s="4" customFormat="1" x14ac:dyDescent="0.25">
      <c r="A43" s="3"/>
      <c r="C43" s="3"/>
      <c r="D43" s="3"/>
      <c r="E43" s="3"/>
      <c r="F43" s="3"/>
      <c r="G43" s="3"/>
      <c r="H43" s="3"/>
    </row>
    <row r="44" spans="1:8" s="4" customFormat="1" x14ac:dyDescent="0.25">
      <c r="A44" s="3"/>
      <c r="C44" s="3"/>
      <c r="D44" s="3"/>
      <c r="E44" s="3"/>
      <c r="F44" s="3"/>
      <c r="G44" s="3"/>
      <c r="H44" s="3"/>
    </row>
    <row r="45" spans="1:8" s="4" customFormat="1" x14ac:dyDescent="0.25">
      <c r="A45" s="3"/>
      <c r="C45" s="3"/>
      <c r="D45" s="3"/>
      <c r="E45" s="3"/>
      <c r="F45" s="3"/>
      <c r="G45" s="3"/>
      <c r="H45" s="3"/>
    </row>
    <row r="46" spans="1:8" s="4" customFormat="1" x14ac:dyDescent="0.25">
      <c r="A46" s="3"/>
      <c r="C46" s="3"/>
      <c r="D46" s="3"/>
      <c r="E46" s="3"/>
      <c r="F46" s="3"/>
      <c r="G46" s="3"/>
      <c r="H46" s="3"/>
    </row>
    <row r="47" spans="1:8" s="4" customFormat="1" x14ac:dyDescent="0.25">
      <c r="A47" s="3"/>
      <c r="C47" s="3"/>
      <c r="D47" s="3"/>
      <c r="E47" s="3"/>
      <c r="F47" s="3"/>
      <c r="G47" s="3"/>
    </row>
    <row r="48" spans="1:8" s="4" customFormat="1" x14ac:dyDescent="0.25">
      <c r="A48" s="3"/>
      <c r="C48" s="3"/>
      <c r="D48" s="3"/>
      <c r="E48" s="3"/>
      <c r="F48" s="3"/>
      <c r="G48" s="3"/>
    </row>
    <row r="49" spans="1:8" s="4" customFormat="1" x14ac:dyDescent="0.25">
      <c r="A49" s="3"/>
      <c r="C49" s="3"/>
      <c r="D49" s="3"/>
      <c r="E49" s="3"/>
      <c r="F49" s="3"/>
      <c r="G49" s="3"/>
    </row>
    <row r="50" spans="1:8" s="4" customFormat="1" x14ac:dyDescent="0.25">
      <c r="A50" s="3"/>
      <c r="C50" s="3"/>
      <c r="D50" s="3"/>
      <c r="E50" s="3"/>
      <c r="F50" s="3"/>
      <c r="G50" s="3"/>
    </row>
    <row r="51" spans="1:8" s="4" customFormat="1" x14ac:dyDescent="0.25">
      <c r="A51" s="3"/>
      <c r="C51" s="3"/>
      <c r="D51" s="3"/>
      <c r="E51" s="3"/>
      <c r="F51" s="3"/>
      <c r="G51" s="3"/>
    </row>
    <row r="52" spans="1:8" s="4" customFormat="1" x14ac:dyDescent="0.25">
      <c r="A52" s="3"/>
      <c r="C52" s="3"/>
      <c r="D52" s="3"/>
      <c r="E52" s="3"/>
      <c r="F52" s="3"/>
      <c r="G52" s="3"/>
    </row>
    <row r="53" spans="1:8" s="4" customFormat="1" x14ac:dyDescent="0.25">
      <c r="A53" s="3"/>
      <c r="C53" s="3"/>
      <c r="D53" s="3"/>
      <c r="E53" s="3"/>
      <c r="F53" s="3"/>
      <c r="G53" s="3"/>
    </row>
    <row r="54" spans="1:8" s="4" customFormat="1" x14ac:dyDescent="0.25">
      <c r="A54" s="3"/>
      <c r="C54" s="3"/>
      <c r="D54" s="3"/>
      <c r="E54" s="3"/>
      <c r="F54" s="3"/>
      <c r="G54" s="3"/>
    </row>
    <row r="55" spans="1:8" x14ac:dyDescent="0.25">
      <c r="H55" s="4"/>
    </row>
    <row r="56" spans="1:8" x14ac:dyDescent="0.25">
      <c r="H56" s="4"/>
    </row>
    <row r="57" spans="1:8" x14ac:dyDescent="0.25">
      <c r="H57" s="4"/>
    </row>
    <row r="58" spans="1:8" x14ac:dyDescent="0.25">
      <c r="H58" s="4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2C763-9DED-4D12-BCE3-9C4EFA30A5B9}">
  <dimension ref="A1:D58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style="7" customWidth="1"/>
    <col min="2" max="2" width="8.7109375" style="4" customWidth="1"/>
    <col min="3" max="3" width="13.7109375" style="30" customWidth="1"/>
    <col min="4" max="4" width="50.7109375" style="3" customWidth="1"/>
    <col min="5" max="16384" width="9.140625" style="3"/>
  </cols>
  <sheetData>
    <row r="1" spans="1:4" s="1" customFormat="1" ht="50.1" customHeight="1" x14ac:dyDescent="0.25">
      <c r="A1" s="9" t="s">
        <v>93</v>
      </c>
      <c r="B1" s="10" t="s">
        <v>4</v>
      </c>
      <c r="C1" s="51" t="s">
        <v>83</v>
      </c>
      <c r="D1" s="24" t="s">
        <v>67</v>
      </c>
    </row>
    <row r="2" spans="1:4" s="2" customFormat="1" x14ac:dyDescent="0.25">
      <c r="A2" s="12"/>
      <c r="B2" s="13"/>
      <c r="C2" s="29">
        <v>1</v>
      </c>
      <c r="D2" s="2" t="s">
        <v>16</v>
      </c>
    </row>
    <row r="3" spans="1:4" x14ac:dyDescent="0.25">
      <c r="A3" s="7" t="s">
        <v>25</v>
      </c>
      <c r="B3" s="4" t="s">
        <v>15</v>
      </c>
      <c r="C3" s="41">
        <v>0</v>
      </c>
    </row>
    <row r="4" spans="1:4" x14ac:dyDescent="0.25">
      <c r="A4" s="7" t="s">
        <v>26</v>
      </c>
      <c r="B4" s="4" t="s">
        <v>16</v>
      </c>
      <c r="C4" s="41">
        <v>101298</v>
      </c>
    </row>
    <row r="5" spans="1:4" x14ac:dyDescent="0.25">
      <c r="A5" s="7" t="s">
        <v>27</v>
      </c>
      <c r="B5" s="4" t="s">
        <v>17</v>
      </c>
      <c r="C5" s="41">
        <v>0</v>
      </c>
    </row>
    <row r="6" spans="1:4" x14ac:dyDescent="0.25">
      <c r="A6" s="7" t="s">
        <v>2</v>
      </c>
      <c r="B6" s="4" t="s">
        <v>18</v>
      </c>
      <c r="C6" s="41">
        <v>0</v>
      </c>
    </row>
    <row r="7" spans="1:4" s="5" customFormat="1" x14ac:dyDescent="0.25">
      <c r="A7" s="14" t="s">
        <v>28</v>
      </c>
      <c r="B7" s="15" t="s">
        <v>19</v>
      </c>
      <c r="C7" s="43">
        <f>ROUND(C3+C4+C5+C6,3)</f>
        <v>101298</v>
      </c>
    </row>
    <row r="8" spans="1:4" x14ac:dyDescent="0.25">
      <c r="A8" s="7" t="s">
        <v>0</v>
      </c>
      <c r="B8" s="4" t="s">
        <v>20</v>
      </c>
      <c r="C8" s="53">
        <f>ROUND(C7+C9+C10+C14+C18+C19-C20,1)</f>
        <v>0</v>
      </c>
    </row>
    <row r="9" spans="1:4" x14ac:dyDescent="0.25">
      <c r="A9" s="16" t="s">
        <v>29</v>
      </c>
      <c r="B9" s="17" t="s">
        <v>21</v>
      </c>
      <c r="C9" s="45">
        <v>0</v>
      </c>
    </row>
    <row r="10" spans="1:4" x14ac:dyDescent="0.25">
      <c r="A10" s="18" t="s">
        <v>57</v>
      </c>
      <c r="B10" s="19" t="s">
        <v>22</v>
      </c>
      <c r="C10" s="47">
        <f t="shared" ref="C10" si="0">SUM(C11:C13)</f>
        <v>-97560</v>
      </c>
    </row>
    <row r="11" spans="1:4" x14ac:dyDescent="0.25">
      <c r="A11" s="20" t="s">
        <v>30</v>
      </c>
      <c r="B11" s="4" t="s">
        <v>31</v>
      </c>
      <c r="C11" s="53">
        <v>0</v>
      </c>
    </row>
    <row r="12" spans="1:4" x14ac:dyDescent="0.25">
      <c r="A12" s="20" t="s">
        <v>32</v>
      </c>
      <c r="B12" s="4" t="s">
        <v>33</v>
      </c>
      <c r="C12" s="53">
        <v>-97560</v>
      </c>
    </row>
    <row r="13" spans="1:4" x14ac:dyDescent="0.25">
      <c r="A13" s="20" t="s">
        <v>34</v>
      </c>
      <c r="B13" s="4" t="s">
        <v>35</v>
      </c>
      <c r="C13" s="53">
        <v>0</v>
      </c>
    </row>
    <row r="14" spans="1:4" x14ac:dyDescent="0.25">
      <c r="A14" s="18" t="s">
        <v>68</v>
      </c>
      <c r="B14" s="19" t="s">
        <v>23</v>
      </c>
      <c r="C14" s="47">
        <f>SUM(C15:C17)</f>
        <v>0</v>
      </c>
    </row>
    <row r="15" spans="1:4" x14ac:dyDescent="0.25">
      <c r="A15" s="20" t="s">
        <v>69</v>
      </c>
      <c r="B15" s="4" t="s">
        <v>36</v>
      </c>
      <c r="C15" s="53">
        <v>0</v>
      </c>
    </row>
    <row r="16" spans="1:4" x14ac:dyDescent="0.25">
      <c r="A16" s="20" t="s">
        <v>37</v>
      </c>
      <c r="B16" s="4" t="s">
        <v>38</v>
      </c>
      <c r="C16" s="53">
        <v>0</v>
      </c>
    </row>
    <row r="17" spans="1:4" x14ac:dyDescent="0.25">
      <c r="A17" s="20" t="s">
        <v>39</v>
      </c>
      <c r="B17" s="4" t="s">
        <v>40</v>
      </c>
      <c r="C17" s="53">
        <v>0</v>
      </c>
    </row>
    <row r="18" spans="1:4" s="5" customFormat="1" x14ac:dyDescent="0.25">
      <c r="A18" s="14" t="s">
        <v>41</v>
      </c>
      <c r="B18" s="15" t="s">
        <v>24</v>
      </c>
      <c r="C18" s="43">
        <v>0</v>
      </c>
      <c r="D18" s="3"/>
    </row>
    <row r="19" spans="1:4" s="5" customFormat="1" x14ac:dyDescent="0.25">
      <c r="A19" s="21" t="s">
        <v>42</v>
      </c>
      <c r="B19" s="22" t="s">
        <v>43</v>
      </c>
      <c r="C19" s="49">
        <v>0</v>
      </c>
      <c r="D19" s="3"/>
    </row>
    <row r="20" spans="1:4" s="5" customFormat="1" x14ac:dyDescent="0.25">
      <c r="A20" s="14" t="s">
        <v>44</v>
      </c>
      <c r="B20" s="15" t="s">
        <v>45</v>
      </c>
      <c r="C20" s="43">
        <f>C21+C22+C26+C27+C32+C33+C34+C35</f>
        <v>3738</v>
      </c>
    </row>
    <row r="21" spans="1:4" s="5" customFormat="1" x14ac:dyDescent="0.25">
      <c r="A21" s="6" t="s">
        <v>50</v>
      </c>
      <c r="B21" s="4" t="s">
        <v>58</v>
      </c>
      <c r="C21" s="54">
        <v>0</v>
      </c>
    </row>
    <row r="22" spans="1:4" s="5" customFormat="1" x14ac:dyDescent="0.25">
      <c r="A22" s="6" t="s">
        <v>51</v>
      </c>
      <c r="B22" s="4" t="s">
        <v>46</v>
      </c>
      <c r="C22" s="54">
        <f>SUM(C23:C25)</f>
        <v>0</v>
      </c>
      <c r="D22" s="3"/>
    </row>
    <row r="23" spans="1:4" s="5" customFormat="1" x14ac:dyDescent="0.25">
      <c r="A23" s="20" t="s">
        <v>84</v>
      </c>
      <c r="B23" s="4" t="s">
        <v>66</v>
      </c>
      <c r="C23" s="54">
        <v>0</v>
      </c>
      <c r="D23" s="3"/>
    </row>
    <row r="24" spans="1:4" s="5" customFormat="1" x14ac:dyDescent="0.25">
      <c r="A24" s="20" t="s">
        <v>85</v>
      </c>
      <c r="B24" s="4" t="s">
        <v>71</v>
      </c>
      <c r="C24" s="54">
        <v>0</v>
      </c>
      <c r="D24" s="3"/>
    </row>
    <row r="25" spans="1:4" s="5" customFormat="1" x14ac:dyDescent="0.25">
      <c r="A25" s="20" t="s">
        <v>78</v>
      </c>
      <c r="B25" s="4" t="s">
        <v>72</v>
      </c>
      <c r="C25" s="54">
        <v>0</v>
      </c>
      <c r="D25" s="3"/>
    </row>
    <row r="26" spans="1:4" s="5" customFormat="1" x14ac:dyDescent="0.25">
      <c r="A26" s="6" t="s">
        <v>3</v>
      </c>
      <c r="B26" s="4" t="s">
        <v>59</v>
      </c>
      <c r="C26" s="54">
        <v>0</v>
      </c>
    </row>
    <row r="27" spans="1:4" s="5" customFormat="1" x14ac:dyDescent="0.25">
      <c r="A27" s="6" t="s">
        <v>47</v>
      </c>
      <c r="B27" s="4" t="s">
        <v>48</v>
      </c>
      <c r="C27" s="54">
        <f>SUM(C28:C31)</f>
        <v>0</v>
      </c>
      <c r="D27" s="3"/>
    </row>
    <row r="28" spans="1:4" s="5" customFormat="1" x14ac:dyDescent="0.25">
      <c r="A28" s="20" t="s">
        <v>53</v>
      </c>
      <c r="B28" s="4" t="s">
        <v>60</v>
      </c>
      <c r="C28" s="54">
        <v>0</v>
      </c>
      <c r="D28" s="3"/>
    </row>
    <row r="29" spans="1:4" s="5" customFormat="1" x14ac:dyDescent="0.25">
      <c r="A29" s="20" t="s">
        <v>52</v>
      </c>
      <c r="B29" s="4" t="s">
        <v>61</v>
      </c>
      <c r="C29" s="54">
        <v>0</v>
      </c>
      <c r="D29" s="3"/>
    </row>
    <row r="30" spans="1:4" s="5" customFormat="1" x14ac:dyDescent="0.25">
      <c r="A30" s="20" t="s">
        <v>54</v>
      </c>
      <c r="B30" s="4" t="s">
        <v>62</v>
      </c>
      <c r="C30" s="54">
        <v>0</v>
      </c>
      <c r="D30" s="3"/>
    </row>
    <row r="31" spans="1:4" s="5" customFormat="1" x14ac:dyDescent="0.25">
      <c r="A31" s="20" t="s">
        <v>55</v>
      </c>
      <c r="B31" s="4" t="s">
        <v>63</v>
      </c>
      <c r="C31" s="54">
        <v>0</v>
      </c>
      <c r="D31" s="3"/>
    </row>
    <row r="32" spans="1:4" s="5" customFormat="1" x14ac:dyDescent="0.25">
      <c r="A32" s="6" t="s">
        <v>56</v>
      </c>
      <c r="B32" s="4" t="s">
        <v>64</v>
      </c>
      <c r="C32" s="54">
        <v>0</v>
      </c>
      <c r="D32" s="3"/>
    </row>
    <row r="33" spans="1:4" s="5" customFormat="1" x14ac:dyDescent="0.25">
      <c r="A33" s="6" t="s">
        <v>1</v>
      </c>
      <c r="B33" s="4" t="s">
        <v>49</v>
      </c>
      <c r="C33" s="54">
        <v>3738</v>
      </c>
      <c r="D33" s="3"/>
    </row>
    <row r="34" spans="1:4" s="5" customFormat="1" x14ac:dyDescent="0.25">
      <c r="A34" s="6" t="s">
        <v>86</v>
      </c>
      <c r="B34" s="4" t="s">
        <v>65</v>
      </c>
      <c r="C34" s="54"/>
      <c r="D34" s="3"/>
    </row>
    <row r="35" spans="1:4" s="23" customFormat="1" ht="30" x14ac:dyDescent="0.25">
      <c r="A35" s="27" t="s">
        <v>70</v>
      </c>
      <c r="B35" s="26" t="s">
        <v>87</v>
      </c>
      <c r="C35" s="55">
        <v>0</v>
      </c>
      <c r="D35" s="3"/>
    </row>
    <row r="37" spans="1:4" x14ac:dyDescent="0.25">
      <c r="A37" s="7" t="s">
        <v>73</v>
      </c>
      <c r="C37" s="25">
        <v>1.1539999999999999</v>
      </c>
    </row>
    <row r="39" spans="1:4" x14ac:dyDescent="0.25">
      <c r="A39" s="3"/>
      <c r="D39" s="23"/>
    </row>
    <row r="40" spans="1:4" x14ac:dyDescent="0.25">
      <c r="A40" s="3"/>
    </row>
    <row r="41" spans="1:4" x14ac:dyDescent="0.25">
      <c r="A41" s="3"/>
    </row>
    <row r="42" spans="1:4" x14ac:dyDescent="0.25">
      <c r="A42" s="3"/>
    </row>
    <row r="43" spans="1:4" s="4" customFormat="1" x14ac:dyDescent="0.25">
      <c r="A43" s="3"/>
      <c r="C43" s="30"/>
      <c r="D43" s="3"/>
    </row>
    <row r="44" spans="1:4" s="4" customFormat="1" x14ac:dyDescent="0.25">
      <c r="A44" s="3"/>
      <c r="C44" s="30"/>
      <c r="D44" s="3"/>
    </row>
    <row r="45" spans="1:4" s="4" customFormat="1" x14ac:dyDescent="0.25">
      <c r="A45" s="3"/>
      <c r="C45" s="30"/>
      <c r="D45" s="3"/>
    </row>
    <row r="46" spans="1:4" s="4" customFormat="1" x14ac:dyDescent="0.25">
      <c r="A46" s="3"/>
      <c r="C46" s="30"/>
      <c r="D46" s="3"/>
    </row>
    <row r="47" spans="1:4" s="4" customFormat="1" x14ac:dyDescent="0.25">
      <c r="A47" s="3"/>
      <c r="C47" s="30"/>
    </row>
    <row r="48" spans="1:4" s="4" customFormat="1" x14ac:dyDescent="0.25">
      <c r="A48" s="3"/>
      <c r="C48" s="30"/>
    </row>
    <row r="49" spans="1:4" s="4" customFormat="1" x14ac:dyDescent="0.25">
      <c r="A49" s="3"/>
      <c r="C49" s="30"/>
    </row>
    <row r="50" spans="1:4" s="4" customFormat="1" x14ac:dyDescent="0.25">
      <c r="A50" s="3"/>
      <c r="C50" s="30"/>
    </row>
    <row r="51" spans="1:4" s="4" customFormat="1" x14ac:dyDescent="0.25">
      <c r="A51" s="3"/>
      <c r="C51" s="30"/>
    </row>
    <row r="52" spans="1:4" s="4" customFormat="1" x14ac:dyDescent="0.25">
      <c r="A52" s="3"/>
      <c r="C52" s="30"/>
    </row>
    <row r="53" spans="1:4" s="4" customFormat="1" x14ac:dyDescent="0.25">
      <c r="A53" s="3"/>
      <c r="C53" s="30"/>
    </row>
    <row r="54" spans="1:4" s="4" customFormat="1" x14ac:dyDescent="0.25">
      <c r="A54" s="3"/>
      <c r="C54" s="30"/>
    </row>
    <row r="55" spans="1:4" x14ac:dyDescent="0.25">
      <c r="D55" s="4"/>
    </row>
    <row r="56" spans="1:4" x14ac:dyDescent="0.25">
      <c r="D56" s="4"/>
    </row>
    <row r="57" spans="1:4" x14ac:dyDescent="0.25">
      <c r="D57" s="4"/>
    </row>
    <row r="58" spans="1:4" x14ac:dyDescent="0.25">
      <c r="D58" s="4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CCD59-B16A-4B6D-87AB-BF3D01362256}">
  <dimension ref="A1:D58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style="7" customWidth="1"/>
    <col min="2" max="2" width="8.7109375" style="4" customWidth="1"/>
    <col min="3" max="3" width="13.7109375" style="30" customWidth="1"/>
    <col min="4" max="4" width="50.7109375" style="3" customWidth="1"/>
    <col min="5" max="16384" width="9.140625" style="3"/>
  </cols>
  <sheetData>
    <row r="1" spans="1:4" s="1" customFormat="1" ht="50.1" customHeight="1" x14ac:dyDescent="0.25">
      <c r="A1" s="9" t="s">
        <v>92</v>
      </c>
      <c r="B1" s="10" t="s">
        <v>4</v>
      </c>
      <c r="C1" s="51" t="s">
        <v>83</v>
      </c>
      <c r="D1" s="24" t="s">
        <v>67</v>
      </c>
    </row>
    <row r="2" spans="1:4" s="2" customFormat="1" x14ac:dyDescent="0.25">
      <c r="A2" s="12"/>
      <c r="B2" s="13"/>
      <c r="C2" s="29">
        <v>1</v>
      </c>
      <c r="D2" s="2" t="s">
        <v>16</v>
      </c>
    </row>
    <row r="3" spans="1:4" x14ac:dyDescent="0.25">
      <c r="A3" s="7" t="s">
        <v>25</v>
      </c>
      <c r="B3" s="4" t="s">
        <v>15</v>
      </c>
      <c r="C3" s="41">
        <f>Газ!C3*Газ!C$37</f>
        <v>0</v>
      </c>
    </row>
    <row r="4" spans="1:4" x14ac:dyDescent="0.25">
      <c r="A4" s="7" t="s">
        <v>26</v>
      </c>
      <c r="B4" s="4" t="s">
        <v>16</v>
      </c>
      <c r="C4" s="41">
        <f>Газ!C4*Газ!C$37</f>
        <v>116897.89199999999</v>
      </c>
    </row>
    <row r="5" spans="1:4" x14ac:dyDescent="0.25">
      <c r="A5" s="7" t="s">
        <v>27</v>
      </c>
      <c r="B5" s="4" t="s">
        <v>17</v>
      </c>
      <c r="C5" s="41">
        <f>Газ!C5*Газ!C$37</f>
        <v>0</v>
      </c>
    </row>
    <row r="6" spans="1:4" x14ac:dyDescent="0.25">
      <c r="A6" s="7" t="s">
        <v>2</v>
      </c>
      <c r="B6" s="4" t="s">
        <v>18</v>
      </c>
      <c r="C6" s="41">
        <f>Газ!C6*Газ!C$37</f>
        <v>0</v>
      </c>
    </row>
    <row r="7" spans="1:4" s="5" customFormat="1" x14ac:dyDescent="0.25">
      <c r="A7" s="14" t="s">
        <v>28</v>
      </c>
      <c r="B7" s="15" t="s">
        <v>19</v>
      </c>
      <c r="C7" s="43">
        <f>ROUND(C3+C4+C5+C6,3)</f>
        <v>116897.89200000001</v>
      </c>
    </row>
    <row r="8" spans="1:4" x14ac:dyDescent="0.25">
      <c r="A8" s="7" t="s">
        <v>0</v>
      </c>
      <c r="B8" s="4" t="s">
        <v>20</v>
      </c>
      <c r="C8" s="53">
        <f>ROUND(C7+C9+C10+C14+C18+C19-C20,3)</f>
        <v>0</v>
      </c>
    </row>
    <row r="9" spans="1:4" x14ac:dyDescent="0.25">
      <c r="A9" s="16" t="s">
        <v>29</v>
      </c>
      <c r="B9" s="17" t="s">
        <v>21</v>
      </c>
      <c r="C9" s="45">
        <f>Газ!C9*Газ!C$37</f>
        <v>0</v>
      </c>
    </row>
    <row r="10" spans="1:4" x14ac:dyDescent="0.25">
      <c r="A10" s="18" t="s">
        <v>57</v>
      </c>
      <c r="B10" s="19" t="s">
        <v>22</v>
      </c>
      <c r="C10" s="47">
        <f t="shared" ref="C10" si="0">SUM(C11:C13)</f>
        <v>-112584.23999999999</v>
      </c>
    </row>
    <row r="11" spans="1:4" x14ac:dyDescent="0.25">
      <c r="A11" s="20" t="s">
        <v>30</v>
      </c>
      <c r="B11" s="4" t="s">
        <v>31</v>
      </c>
      <c r="C11" s="41">
        <f>Газ!C11*Газ!C$37</f>
        <v>0</v>
      </c>
    </row>
    <row r="12" spans="1:4" x14ac:dyDescent="0.25">
      <c r="A12" s="20" t="s">
        <v>32</v>
      </c>
      <c r="B12" s="4" t="s">
        <v>33</v>
      </c>
      <c r="C12" s="41">
        <f>Газ!C12*Газ!C$37</f>
        <v>-112584.23999999999</v>
      </c>
    </row>
    <row r="13" spans="1:4" x14ac:dyDescent="0.25">
      <c r="A13" s="20" t="s">
        <v>34</v>
      </c>
      <c r="B13" s="4" t="s">
        <v>35</v>
      </c>
      <c r="C13" s="41">
        <f>Газ!C13*Газ!C$37</f>
        <v>0</v>
      </c>
    </row>
    <row r="14" spans="1:4" x14ac:dyDescent="0.25">
      <c r="A14" s="18" t="s">
        <v>68</v>
      </c>
      <c r="B14" s="19" t="s">
        <v>23</v>
      </c>
      <c r="C14" s="47">
        <f>SUM(C15:C17)</f>
        <v>0</v>
      </c>
    </row>
    <row r="15" spans="1:4" x14ac:dyDescent="0.25">
      <c r="A15" s="20" t="s">
        <v>69</v>
      </c>
      <c r="B15" s="4" t="s">
        <v>36</v>
      </c>
      <c r="C15" s="53">
        <f>Газ!C15*Газ!C$37</f>
        <v>0</v>
      </c>
    </row>
    <row r="16" spans="1:4" x14ac:dyDescent="0.25">
      <c r="A16" s="20" t="s">
        <v>37</v>
      </c>
      <c r="B16" s="4" t="s">
        <v>38</v>
      </c>
      <c r="C16" s="53">
        <f>Газ!C16*Газ!C$37</f>
        <v>0</v>
      </c>
    </row>
    <row r="17" spans="1:4" x14ac:dyDescent="0.25">
      <c r="A17" s="20" t="s">
        <v>39</v>
      </c>
      <c r="B17" s="4" t="s">
        <v>40</v>
      </c>
      <c r="C17" s="53">
        <f>Газ!C17*Газ!C$37</f>
        <v>0</v>
      </c>
    </row>
    <row r="18" spans="1:4" s="5" customFormat="1" x14ac:dyDescent="0.25">
      <c r="A18" s="14" t="s">
        <v>41</v>
      </c>
      <c r="B18" s="15" t="s">
        <v>24</v>
      </c>
      <c r="C18" s="43">
        <f>Газ!C18*Газ!C$37</f>
        <v>0</v>
      </c>
      <c r="D18" s="3"/>
    </row>
    <row r="19" spans="1:4" s="5" customFormat="1" x14ac:dyDescent="0.25">
      <c r="A19" s="21" t="s">
        <v>42</v>
      </c>
      <c r="B19" s="22" t="s">
        <v>43</v>
      </c>
      <c r="C19" s="49">
        <f>Газ!C19*Газ!C$37</f>
        <v>0</v>
      </c>
      <c r="D19" s="3"/>
    </row>
    <row r="20" spans="1:4" s="5" customFormat="1" x14ac:dyDescent="0.25">
      <c r="A20" s="14" t="s">
        <v>44</v>
      </c>
      <c r="B20" s="15" t="s">
        <v>45</v>
      </c>
      <c r="C20" s="43">
        <f>C21+C22+C26+C27+C32+C33+C34+C35</f>
        <v>4313.652</v>
      </c>
    </row>
    <row r="21" spans="1:4" s="5" customFormat="1" x14ac:dyDescent="0.25">
      <c r="A21" s="6" t="s">
        <v>50</v>
      </c>
      <c r="B21" s="4" t="s">
        <v>58</v>
      </c>
      <c r="C21" s="54">
        <f>Газ!C21*Газ!C$37</f>
        <v>0</v>
      </c>
    </row>
    <row r="22" spans="1:4" s="5" customFormat="1" x14ac:dyDescent="0.25">
      <c r="A22" s="6" t="s">
        <v>51</v>
      </c>
      <c r="B22" s="4" t="s">
        <v>46</v>
      </c>
      <c r="C22" s="54">
        <f>SUM(C23:C25)</f>
        <v>0</v>
      </c>
      <c r="D22" s="3"/>
    </row>
    <row r="23" spans="1:4" s="5" customFormat="1" x14ac:dyDescent="0.25">
      <c r="A23" s="20" t="s">
        <v>84</v>
      </c>
      <c r="B23" s="4" t="s">
        <v>66</v>
      </c>
      <c r="C23" s="54">
        <f>Газ!C23*Газ!C$37</f>
        <v>0</v>
      </c>
      <c r="D23" s="3"/>
    </row>
    <row r="24" spans="1:4" s="5" customFormat="1" x14ac:dyDescent="0.25">
      <c r="A24" s="20" t="s">
        <v>85</v>
      </c>
      <c r="B24" s="4" t="s">
        <v>71</v>
      </c>
      <c r="C24" s="54">
        <f>Газ!C24*Газ!C$37</f>
        <v>0</v>
      </c>
      <c r="D24" s="3"/>
    </row>
    <row r="25" spans="1:4" s="5" customFormat="1" x14ac:dyDescent="0.25">
      <c r="A25" s="20" t="s">
        <v>78</v>
      </c>
      <c r="B25" s="4" t="s">
        <v>72</v>
      </c>
      <c r="C25" s="54">
        <f>Газ!C25*Газ!C$37</f>
        <v>0</v>
      </c>
      <c r="D25" s="3"/>
    </row>
    <row r="26" spans="1:4" s="5" customFormat="1" x14ac:dyDescent="0.25">
      <c r="A26" s="6" t="s">
        <v>3</v>
      </c>
      <c r="B26" s="4" t="s">
        <v>59</v>
      </c>
      <c r="C26" s="54">
        <f>Газ!C26*Газ!C$37</f>
        <v>0</v>
      </c>
    </row>
    <row r="27" spans="1:4" s="5" customFormat="1" x14ac:dyDescent="0.25">
      <c r="A27" s="6" t="s">
        <v>47</v>
      </c>
      <c r="B27" s="4" t="s">
        <v>48</v>
      </c>
      <c r="C27" s="54">
        <f>SUM(C28:C31)</f>
        <v>0</v>
      </c>
      <c r="D27" s="3"/>
    </row>
    <row r="28" spans="1:4" s="5" customFormat="1" x14ac:dyDescent="0.25">
      <c r="A28" s="20" t="s">
        <v>53</v>
      </c>
      <c r="B28" s="4" t="s">
        <v>60</v>
      </c>
      <c r="C28" s="54">
        <f>Газ!C28*Газ!C$37</f>
        <v>0</v>
      </c>
      <c r="D28" s="3"/>
    </row>
    <row r="29" spans="1:4" s="5" customFormat="1" x14ac:dyDescent="0.25">
      <c r="A29" s="20" t="s">
        <v>52</v>
      </c>
      <c r="B29" s="4" t="s">
        <v>61</v>
      </c>
      <c r="C29" s="54">
        <f>Газ!C29*Газ!C$37</f>
        <v>0</v>
      </c>
      <c r="D29" s="3"/>
    </row>
    <row r="30" spans="1:4" s="5" customFormat="1" x14ac:dyDescent="0.25">
      <c r="A30" s="20" t="s">
        <v>54</v>
      </c>
      <c r="B30" s="4" t="s">
        <v>62</v>
      </c>
      <c r="C30" s="54">
        <f>Газ!C30*Газ!C$37</f>
        <v>0</v>
      </c>
      <c r="D30" s="3"/>
    </row>
    <row r="31" spans="1:4" s="5" customFormat="1" x14ac:dyDescent="0.25">
      <c r="A31" s="20" t="s">
        <v>55</v>
      </c>
      <c r="B31" s="4" t="s">
        <v>63</v>
      </c>
      <c r="C31" s="54">
        <f>Газ!C31*Газ!C$37</f>
        <v>0</v>
      </c>
      <c r="D31" s="3"/>
    </row>
    <row r="32" spans="1:4" s="5" customFormat="1" x14ac:dyDescent="0.25">
      <c r="A32" s="6" t="s">
        <v>56</v>
      </c>
      <c r="B32" s="4" t="s">
        <v>64</v>
      </c>
      <c r="C32" s="54">
        <f>Газ!C32*Газ!C$37</f>
        <v>0</v>
      </c>
      <c r="D32" s="3"/>
    </row>
    <row r="33" spans="1:4" s="5" customFormat="1" x14ac:dyDescent="0.25">
      <c r="A33" s="6" t="s">
        <v>1</v>
      </c>
      <c r="B33" s="4" t="s">
        <v>49</v>
      </c>
      <c r="C33" s="54">
        <f>Газ!C33*Газ!C$37</f>
        <v>4313.652</v>
      </c>
      <c r="D33" s="3"/>
    </row>
    <row r="34" spans="1:4" s="5" customFormat="1" x14ac:dyDescent="0.25">
      <c r="A34" s="6" t="s">
        <v>86</v>
      </c>
      <c r="B34" s="4" t="s">
        <v>65</v>
      </c>
      <c r="C34" s="54"/>
      <c r="D34" s="3"/>
    </row>
    <row r="35" spans="1:4" s="23" customFormat="1" ht="30" x14ac:dyDescent="0.25">
      <c r="A35" s="27" t="s">
        <v>70</v>
      </c>
      <c r="B35" s="26" t="s">
        <v>87</v>
      </c>
      <c r="C35" s="55">
        <f>Газ!C35*Газ!C$37</f>
        <v>0</v>
      </c>
      <c r="D35" s="3"/>
    </row>
    <row r="37" spans="1:4" x14ac:dyDescent="0.25">
      <c r="A37" s="7" t="s">
        <v>73</v>
      </c>
      <c r="C37" s="25">
        <v>1.1539999999999999</v>
      </c>
    </row>
    <row r="39" spans="1:4" x14ac:dyDescent="0.25">
      <c r="A39" s="3"/>
      <c r="D39" s="23"/>
    </row>
    <row r="40" spans="1:4" x14ac:dyDescent="0.25">
      <c r="A40" s="3"/>
    </row>
    <row r="41" spans="1:4" x14ac:dyDescent="0.25">
      <c r="A41" s="3"/>
    </row>
    <row r="42" spans="1:4" x14ac:dyDescent="0.25">
      <c r="A42" s="3"/>
    </row>
    <row r="43" spans="1:4" s="4" customFormat="1" x14ac:dyDescent="0.25">
      <c r="A43" s="3"/>
      <c r="C43" s="30"/>
      <c r="D43" s="3"/>
    </row>
    <row r="44" spans="1:4" s="4" customFormat="1" x14ac:dyDescent="0.25">
      <c r="A44" s="3"/>
      <c r="C44" s="30"/>
      <c r="D44" s="3"/>
    </row>
    <row r="45" spans="1:4" s="4" customFormat="1" x14ac:dyDescent="0.25">
      <c r="A45" s="3"/>
      <c r="C45" s="30"/>
      <c r="D45" s="3"/>
    </row>
    <row r="46" spans="1:4" s="4" customFormat="1" x14ac:dyDescent="0.25">
      <c r="A46" s="3"/>
      <c r="C46" s="30"/>
      <c r="D46" s="3"/>
    </row>
    <row r="47" spans="1:4" s="4" customFormat="1" x14ac:dyDescent="0.25">
      <c r="A47" s="3"/>
      <c r="C47" s="30"/>
    </row>
    <row r="48" spans="1:4" s="4" customFormat="1" x14ac:dyDescent="0.25">
      <c r="A48" s="3"/>
      <c r="C48" s="30"/>
    </row>
    <row r="49" spans="1:4" s="4" customFormat="1" x14ac:dyDescent="0.25">
      <c r="A49" s="3"/>
      <c r="C49" s="30"/>
    </row>
    <row r="50" spans="1:4" s="4" customFormat="1" x14ac:dyDescent="0.25">
      <c r="A50" s="3"/>
      <c r="C50" s="30"/>
    </row>
    <row r="51" spans="1:4" s="4" customFormat="1" x14ac:dyDescent="0.25">
      <c r="A51" s="3"/>
      <c r="C51" s="30"/>
    </row>
    <row r="52" spans="1:4" s="4" customFormat="1" x14ac:dyDescent="0.25">
      <c r="A52" s="3"/>
      <c r="C52" s="30"/>
    </row>
    <row r="53" spans="1:4" s="4" customFormat="1" x14ac:dyDescent="0.25">
      <c r="A53" s="3"/>
      <c r="C53" s="30"/>
    </row>
    <row r="54" spans="1:4" s="4" customFormat="1" x14ac:dyDescent="0.25">
      <c r="A54" s="3"/>
      <c r="C54" s="30"/>
    </row>
    <row r="55" spans="1:4" x14ac:dyDescent="0.25">
      <c r="D55" s="4"/>
    </row>
    <row r="56" spans="1:4" x14ac:dyDescent="0.25">
      <c r="D56" s="4"/>
    </row>
    <row r="57" spans="1:4" x14ac:dyDescent="0.25">
      <c r="D57" s="4"/>
    </row>
    <row r="58" spans="1:4" x14ac:dyDescent="0.25">
      <c r="D58" s="4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A1C96-E2B2-481A-8558-773BF508E901}">
  <dimension ref="A1:D58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style="7" customWidth="1"/>
    <col min="2" max="2" width="8.7109375" style="4" customWidth="1"/>
    <col min="3" max="3" width="13.7109375" style="30" customWidth="1"/>
    <col min="4" max="4" width="50.7109375" style="3" customWidth="1"/>
    <col min="5" max="16384" width="9.140625" style="3"/>
  </cols>
  <sheetData>
    <row r="1" spans="1:4" s="1" customFormat="1" ht="50.1" customHeight="1" x14ac:dyDescent="0.25">
      <c r="A1" s="9" t="s">
        <v>91</v>
      </c>
      <c r="B1" s="10" t="s">
        <v>4</v>
      </c>
      <c r="C1" s="51" t="s">
        <v>9</v>
      </c>
      <c r="D1" s="24" t="s">
        <v>67</v>
      </c>
    </row>
    <row r="2" spans="1:4" s="2" customFormat="1" x14ac:dyDescent="0.25">
      <c r="A2" s="12"/>
      <c r="B2" s="13"/>
      <c r="C2" s="29">
        <v>1</v>
      </c>
      <c r="D2" s="2" t="s">
        <v>16</v>
      </c>
    </row>
    <row r="3" spans="1:4" x14ac:dyDescent="0.25">
      <c r="A3" s="7" t="s">
        <v>25</v>
      </c>
      <c r="B3" s="4" t="s">
        <v>15</v>
      </c>
      <c r="C3" s="41">
        <v>0</v>
      </c>
    </row>
    <row r="4" spans="1:4" x14ac:dyDescent="0.25">
      <c r="A4" s="7" t="s">
        <v>26</v>
      </c>
      <c r="B4" s="4" t="s">
        <v>16</v>
      </c>
      <c r="C4" s="41">
        <v>672</v>
      </c>
    </row>
    <row r="5" spans="1:4" x14ac:dyDescent="0.25">
      <c r="A5" s="7" t="s">
        <v>27</v>
      </c>
      <c r="B5" s="4" t="s">
        <v>17</v>
      </c>
      <c r="C5" s="41">
        <v>0</v>
      </c>
    </row>
    <row r="6" spans="1:4" x14ac:dyDescent="0.25">
      <c r="A6" s="7" t="s">
        <v>2</v>
      </c>
      <c r="B6" s="4" t="s">
        <v>18</v>
      </c>
      <c r="C6" s="41">
        <v>4</v>
      </c>
    </row>
    <row r="7" spans="1:4" s="5" customFormat="1" x14ac:dyDescent="0.25">
      <c r="A7" s="14" t="s">
        <v>28</v>
      </c>
      <c r="B7" s="15" t="s">
        <v>19</v>
      </c>
      <c r="C7" s="43">
        <f>C3+C4+C5+C6</f>
        <v>676</v>
      </c>
    </row>
    <row r="8" spans="1:4" x14ac:dyDescent="0.25">
      <c r="A8" s="7" t="s">
        <v>0</v>
      </c>
      <c r="B8" s="4" t="s">
        <v>20</v>
      </c>
      <c r="C8" s="53">
        <f t="shared" ref="C8" si="0">C7+C9+C10+C14+C18+C19-C20</f>
        <v>4.6185277824406512E-14</v>
      </c>
    </row>
    <row r="9" spans="1:4" x14ac:dyDescent="0.25">
      <c r="A9" s="16" t="s">
        <v>29</v>
      </c>
      <c r="B9" s="17" t="s">
        <v>21</v>
      </c>
      <c r="C9" s="45">
        <v>0</v>
      </c>
    </row>
    <row r="10" spans="1:4" x14ac:dyDescent="0.25">
      <c r="A10" s="18" t="s">
        <v>57</v>
      </c>
      <c r="B10" s="19" t="s">
        <v>22</v>
      </c>
      <c r="C10" s="47">
        <f t="shared" ref="C10" si="1">SUM(C11:C13)</f>
        <v>-662.8</v>
      </c>
    </row>
    <row r="11" spans="1:4" x14ac:dyDescent="0.25">
      <c r="A11" s="20" t="s">
        <v>30</v>
      </c>
      <c r="B11" s="4" t="s">
        <v>31</v>
      </c>
      <c r="C11" s="53">
        <v>0</v>
      </c>
    </row>
    <row r="12" spans="1:4" x14ac:dyDescent="0.25">
      <c r="A12" s="20" t="s">
        <v>32</v>
      </c>
      <c r="B12" s="4" t="s">
        <v>33</v>
      </c>
      <c r="C12" s="53">
        <v>-662.8</v>
      </c>
    </row>
    <row r="13" spans="1:4" x14ac:dyDescent="0.25">
      <c r="A13" s="20" t="s">
        <v>34</v>
      </c>
      <c r="B13" s="4" t="s">
        <v>35</v>
      </c>
      <c r="C13" s="53">
        <v>0</v>
      </c>
    </row>
    <row r="14" spans="1:4" x14ac:dyDescent="0.25">
      <c r="A14" s="18" t="s">
        <v>68</v>
      </c>
      <c r="B14" s="19" t="s">
        <v>23</v>
      </c>
      <c r="C14" s="47">
        <f>SUM(C15:C17)</f>
        <v>0</v>
      </c>
    </row>
    <row r="15" spans="1:4" x14ac:dyDescent="0.25">
      <c r="A15" s="20" t="s">
        <v>69</v>
      </c>
      <c r="B15" s="4" t="s">
        <v>36</v>
      </c>
      <c r="C15" s="53">
        <v>0</v>
      </c>
    </row>
    <row r="16" spans="1:4" x14ac:dyDescent="0.25">
      <c r="A16" s="20" t="s">
        <v>37</v>
      </c>
      <c r="B16" s="4" t="s">
        <v>38</v>
      </c>
      <c r="C16" s="53">
        <v>0</v>
      </c>
    </row>
    <row r="17" spans="1:4" x14ac:dyDescent="0.25">
      <c r="A17" s="20" t="s">
        <v>39</v>
      </c>
      <c r="B17" s="4" t="s">
        <v>40</v>
      </c>
      <c r="C17" s="53">
        <v>0</v>
      </c>
    </row>
    <row r="18" spans="1:4" s="5" customFormat="1" x14ac:dyDescent="0.25">
      <c r="A18" s="14" t="s">
        <v>41</v>
      </c>
      <c r="B18" s="15" t="s">
        <v>24</v>
      </c>
      <c r="C18" s="43">
        <v>0</v>
      </c>
      <c r="D18" s="3"/>
    </row>
    <row r="19" spans="1:4" s="5" customFormat="1" x14ac:dyDescent="0.25">
      <c r="A19" s="21" t="s">
        <v>42</v>
      </c>
      <c r="B19" s="22" t="s">
        <v>43</v>
      </c>
      <c r="C19" s="49">
        <v>0</v>
      </c>
      <c r="D19" s="3"/>
    </row>
    <row r="20" spans="1:4" s="5" customFormat="1" x14ac:dyDescent="0.25">
      <c r="A20" s="14" t="s">
        <v>44</v>
      </c>
      <c r="B20" s="15" t="s">
        <v>45</v>
      </c>
      <c r="C20" s="43">
        <f>C21+C22+C26+C27+C32+C33+C34+C35</f>
        <v>13.2</v>
      </c>
    </row>
    <row r="21" spans="1:4" s="5" customFormat="1" x14ac:dyDescent="0.25">
      <c r="A21" s="6" t="s">
        <v>50</v>
      </c>
      <c r="B21" s="4" t="s">
        <v>58</v>
      </c>
      <c r="C21" s="54">
        <v>0</v>
      </c>
    </row>
    <row r="22" spans="1:4" s="5" customFormat="1" x14ac:dyDescent="0.25">
      <c r="A22" s="6" t="s">
        <v>51</v>
      </c>
      <c r="B22" s="4" t="s">
        <v>46</v>
      </c>
      <c r="C22" s="54">
        <f>SUM(C23:C25)</f>
        <v>0</v>
      </c>
      <c r="D22" s="3"/>
    </row>
    <row r="23" spans="1:4" s="5" customFormat="1" x14ac:dyDescent="0.25">
      <c r="A23" s="20" t="s">
        <v>84</v>
      </c>
      <c r="B23" s="4" t="s">
        <v>66</v>
      </c>
      <c r="C23" s="54">
        <v>0</v>
      </c>
      <c r="D23" s="3"/>
    </row>
    <row r="24" spans="1:4" s="5" customFormat="1" x14ac:dyDescent="0.25">
      <c r="A24" s="20" t="s">
        <v>85</v>
      </c>
      <c r="B24" s="4" t="s">
        <v>71</v>
      </c>
      <c r="C24" s="54">
        <v>0</v>
      </c>
      <c r="D24" s="3"/>
    </row>
    <row r="25" spans="1:4" s="5" customFormat="1" x14ac:dyDescent="0.25">
      <c r="A25" s="20" t="s">
        <v>78</v>
      </c>
      <c r="B25" s="4" t="s">
        <v>72</v>
      </c>
      <c r="C25" s="54">
        <v>0</v>
      </c>
      <c r="D25" s="3"/>
    </row>
    <row r="26" spans="1:4" s="5" customFormat="1" x14ac:dyDescent="0.25">
      <c r="A26" s="6" t="s">
        <v>3</v>
      </c>
      <c r="B26" s="4" t="s">
        <v>59</v>
      </c>
      <c r="C26" s="54">
        <v>0</v>
      </c>
    </row>
    <row r="27" spans="1:4" s="5" customFormat="1" x14ac:dyDescent="0.25">
      <c r="A27" s="6" t="s">
        <v>47</v>
      </c>
      <c r="B27" s="4" t="s">
        <v>48</v>
      </c>
      <c r="C27" s="54">
        <f>C28+C29+C30+C31</f>
        <v>0</v>
      </c>
      <c r="D27" s="3"/>
    </row>
    <row r="28" spans="1:4" s="5" customFormat="1" x14ac:dyDescent="0.25">
      <c r="A28" s="20" t="s">
        <v>53</v>
      </c>
      <c r="B28" s="4" t="s">
        <v>60</v>
      </c>
      <c r="C28" s="54">
        <v>0</v>
      </c>
      <c r="D28" s="3"/>
    </row>
    <row r="29" spans="1:4" s="5" customFormat="1" x14ac:dyDescent="0.25">
      <c r="A29" s="20" t="s">
        <v>52</v>
      </c>
      <c r="B29" s="4" t="s">
        <v>61</v>
      </c>
      <c r="C29" s="54">
        <v>0</v>
      </c>
      <c r="D29" s="3"/>
    </row>
    <row r="30" spans="1:4" s="5" customFormat="1" x14ac:dyDescent="0.25">
      <c r="A30" s="20" t="s">
        <v>54</v>
      </c>
      <c r="B30" s="4" t="s">
        <v>62</v>
      </c>
      <c r="C30" s="54">
        <v>0</v>
      </c>
      <c r="D30" s="3"/>
    </row>
    <row r="31" spans="1:4" s="5" customFormat="1" x14ac:dyDescent="0.25">
      <c r="A31" s="20" t="s">
        <v>55</v>
      </c>
      <c r="B31" s="4" t="s">
        <v>63</v>
      </c>
      <c r="C31" s="54">
        <v>0</v>
      </c>
      <c r="D31" s="3"/>
    </row>
    <row r="32" spans="1:4" s="5" customFormat="1" x14ac:dyDescent="0.25">
      <c r="A32" s="6" t="s">
        <v>56</v>
      </c>
      <c r="B32" s="4" t="s">
        <v>64</v>
      </c>
      <c r="C32" s="54">
        <v>0</v>
      </c>
      <c r="D32" s="3"/>
    </row>
    <row r="33" spans="1:4" s="5" customFormat="1" x14ac:dyDescent="0.25">
      <c r="A33" s="6" t="s">
        <v>1</v>
      </c>
      <c r="B33" s="4" t="s">
        <v>49</v>
      </c>
      <c r="C33" s="54">
        <v>13.2</v>
      </c>
      <c r="D33" s="3"/>
    </row>
    <row r="34" spans="1:4" s="5" customFormat="1" x14ac:dyDescent="0.25">
      <c r="A34" s="6" t="s">
        <v>86</v>
      </c>
      <c r="B34" s="4" t="s">
        <v>65</v>
      </c>
      <c r="C34" s="54"/>
      <c r="D34" s="3"/>
    </row>
    <row r="35" spans="1:4" s="23" customFormat="1" ht="30" x14ac:dyDescent="0.25">
      <c r="A35" s="27" t="s">
        <v>70</v>
      </c>
      <c r="B35" s="26" t="s">
        <v>87</v>
      </c>
      <c r="C35" s="55">
        <v>0</v>
      </c>
      <c r="D35" s="3"/>
    </row>
    <row r="37" spans="1:4" x14ac:dyDescent="0.25">
      <c r="A37" s="7" t="s">
        <v>73</v>
      </c>
      <c r="C37" s="25">
        <v>0.26600000000000001</v>
      </c>
    </row>
    <row r="39" spans="1:4" x14ac:dyDescent="0.25">
      <c r="A39" s="3"/>
      <c r="D39" s="23"/>
    </row>
    <row r="40" spans="1:4" x14ac:dyDescent="0.25">
      <c r="A40" s="3"/>
    </row>
    <row r="41" spans="1:4" x14ac:dyDescent="0.25">
      <c r="A41" s="3"/>
    </row>
    <row r="42" spans="1:4" x14ac:dyDescent="0.25">
      <c r="A42" s="3"/>
    </row>
    <row r="43" spans="1:4" s="4" customFormat="1" x14ac:dyDescent="0.25">
      <c r="A43" s="3"/>
      <c r="C43" s="30"/>
      <c r="D43" s="3"/>
    </row>
    <row r="44" spans="1:4" s="4" customFormat="1" x14ac:dyDescent="0.25">
      <c r="A44" s="3"/>
      <c r="C44" s="30"/>
      <c r="D44" s="3"/>
    </row>
    <row r="45" spans="1:4" s="4" customFormat="1" x14ac:dyDescent="0.25">
      <c r="A45" s="3"/>
      <c r="C45" s="30"/>
      <c r="D45" s="3"/>
    </row>
    <row r="46" spans="1:4" s="4" customFormat="1" x14ac:dyDescent="0.25">
      <c r="A46" s="3"/>
      <c r="C46" s="30"/>
      <c r="D46" s="3"/>
    </row>
    <row r="47" spans="1:4" s="4" customFormat="1" x14ac:dyDescent="0.25">
      <c r="A47" s="3"/>
      <c r="C47" s="30"/>
    </row>
    <row r="48" spans="1:4" s="4" customFormat="1" x14ac:dyDescent="0.25">
      <c r="A48" s="3"/>
      <c r="C48" s="30"/>
    </row>
    <row r="49" spans="1:4" s="4" customFormat="1" x14ac:dyDescent="0.25">
      <c r="A49" s="3"/>
      <c r="C49" s="30"/>
    </row>
    <row r="50" spans="1:4" s="4" customFormat="1" x14ac:dyDescent="0.25">
      <c r="A50" s="3"/>
      <c r="C50" s="30"/>
    </row>
    <row r="51" spans="1:4" s="4" customFormat="1" x14ac:dyDescent="0.25">
      <c r="A51" s="3"/>
      <c r="C51" s="30"/>
    </row>
    <row r="52" spans="1:4" s="4" customFormat="1" x14ac:dyDescent="0.25">
      <c r="A52" s="3"/>
      <c r="C52" s="30"/>
    </row>
    <row r="53" spans="1:4" s="4" customFormat="1" x14ac:dyDescent="0.25">
      <c r="A53" s="3"/>
      <c r="C53" s="30"/>
    </row>
    <row r="54" spans="1:4" s="4" customFormat="1" x14ac:dyDescent="0.25">
      <c r="A54" s="3"/>
      <c r="C54" s="30"/>
    </row>
    <row r="55" spans="1:4" x14ac:dyDescent="0.25">
      <c r="D55" s="4"/>
    </row>
    <row r="56" spans="1:4" x14ac:dyDescent="0.25">
      <c r="D56" s="4"/>
    </row>
    <row r="57" spans="1:4" x14ac:dyDescent="0.25">
      <c r="D57" s="4"/>
    </row>
    <row r="58" spans="1:4" x14ac:dyDescent="0.25">
      <c r="D58" s="4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7E39C-E150-4BB8-B45A-034A14DF80F6}">
  <dimension ref="A1:D58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style="7" customWidth="1"/>
    <col min="2" max="2" width="8.7109375" style="4" customWidth="1"/>
    <col min="3" max="3" width="13.7109375" style="30" customWidth="1"/>
    <col min="4" max="4" width="50.7109375" style="3" customWidth="1"/>
    <col min="5" max="16384" width="9.140625" style="3"/>
  </cols>
  <sheetData>
    <row r="1" spans="1:4" s="1" customFormat="1" ht="50.1" customHeight="1" x14ac:dyDescent="0.25">
      <c r="A1" s="9" t="s">
        <v>96</v>
      </c>
      <c r="B1" s="10" t="s">
        <v>4</v>
      </c>
      <c r="C1" s="51" t="s">
        <v>9</v>
      </c>
      <c r="D1" s="24" t="s">
        <v>67</v>
      </c>
    </row>
    <row r="2" spans="1:4" s="2" customFormat="1" x14ac:dyDescent="0.25">
      <c r="A2" s="12"/>
      <c r="B2" s="13"/>
      <c r="C2" s="29">
        <v>1</v>
      </c>
      <c r="D2" s="2" t="s">
        <v>16</v>
      </c>
    </row>
    <row r="3" spans="1:4" x14ac:dyDescent="0.25">
      <c r="A3" s="7" t="s">
        <v>25</v>
      </c>
      <c r="B3" s="4" t="s">
        <v>15</v>
      </c>
      <c r="C3" s="41">
        <f>ТвердТопливо!C3*0.266</f>
        <v>0</v>
      </c>
    </row>
    <row r="4" spans="1:4" x14ac:dyDescent="0.25">
      <c r="A4" s="7" t="s">
        <v>26</v>
      </c>
      <c r="B4" s="4" t="s">
        <v>16</v>
      </c>
      <c r="C4" s="41">
        <f>ТвердТопливо!C4*0.266</f>
        <v>178.75200000000001</v>
      </c>
    </row>
    <row r="5" spans="1:4" x14ac:dyDescent="0.25">
      <c r="A5" s="7" t="s">
        <v>27</v>
      </c>
      <c r="B5" s="4" t="s">
        <v>17</v>
      </c>
      <c r="C5" s="41">
        <f>ТвердТопливо!C5*0.266</f>
        <v>0</v>
      </c>
    </row>
    <row r="6" spans="1:4" x14ac:dyDescent="0.25">
      <c r="A6" s="7" t="s">
        <v>2</v>
      </c>
      <c r="B6" s="4" t="s">
        <v>18</v>
      </c>
      <c r="C6" s="41">
        <f>ТвердТопливо!C6*0.266</f>
        <v>1.0640000000000001</v>
      </c>
    </row>
    <row r="7" spans="1:4" s="5" customFormat="1" x14ac:dyDescent="0.25">
      <c r="A7" s="14" t="s">
        <v>28</v>
      </c>
      <c r="B7" s="15" t="s">
        <v>19</v>
      </c>
      <c r="C7" s="43">
        <f>C3+C4+C5+C6</f>
        <v>179.816</v>
      </c>
    </row>
    <row r="8" spans="1:4" x14ac:dyDescent="0.25">
      <c r="A8" s="7" t="s">
        <v>0</v>
      </c>
      <c r="B8" s="4" t="s">
        <v>20</v>
      </c>
      <c r="C8" s="53">
        <f t="shared" ref="C8" si="0">C7+C9+C10+C14+C18+C19-C20</f>
        <v>0</v>
      </c>
    </row>
    <row r="9" spans="1:4" x14ac:dyDescent="0.25">
      <c r="A9" s="16" t="s">
        <v>29</v>
      </c>
      <c r="B9" s="17" t="s">
        <v>21</v>
      </c>
      <c r="C9" s="45">
        <f>ТвердТопливо!C9*0.266</f>
        <v>0</v>
      </c>
    </row>
    <row r="10" spans="1:4" x14ac:dyDescent="0.25">
      <c r="A10" s="18" t="s">
        <v>57</v>
      </c>
      <c r="B10" s="19" t="s">
        <v>22</v>
      </c>
      <c r="C10" s="47">
        <f t="shared" ref="C10" si="1">SUM(C11:C13)</f>
        <v>-176.3048</v>
      </c>
    </row>
    <row r="11" spans="1:4" x14ac:dyDescent="0.25">
      <c r="A11" s="20" t="s">
        <v>30</v>
      </c>
      <c r="B11" s="4" t="s">
        <v>31</v>
      </c>
      <c r="C11" s="53">
        <f>ТвердТопливо!C11*0.266</f>
        <v>0</v>
      </c>
    </row>
    <row r="12" spans="1:4" x14ac:dyDescent="0.25">
      <c r="A12" s="20" t="s">
        <v>32</v>
      </c>
      <c r="B12" s="4" t="s">
        <v>33</v>
      </c>
      <c r="C12" s="53">
        <f>ТвердТопливо!C12*0.266</f>
        <v>-176.3048</v>
      </c>
    </row>
    <row r="13" spans="1:4" x14ac:dyDescent="0.25">
      <c r="A13" s="20" t="s">
        <v>34</v>
      </c>
      <c r="B13" s="4" t="s">
        <v>35</v>
      </c>
      <c r="C13" s="53">
        <f>ТвердТопливо!C13*0.266</f>
        <v>0</v>
      </c>
    </row>
    <row r="14" spans="1:4" x14ac:dyDescent="0.25">
      <c r="A14" s="18" t="s">
        <v>68</v>
      </c>
      <c r="B14" s="19" t="s">
        <v>23</v>
      </c>
      <c r="C14" s="47">
        <f>SUM(C15:C17)</f>
        <v>0</v>
      </c>
    </row>
    <row r="15" spans="1:4" x14ac:dyDescent="0.25">
      <c r="A15" s="20" t="s">
        <v>69</v>
      </c>
      <c r="B15" s="4" t="s">
        <v>36</v>
      </c>
      <c r="C15" s="53">
        <f>ТвердТопливо!C15*0.266</f>
        <v>0</v>
      </c>
    </row>
    <row r="16" spans="1:4" x14ac:dyDescent="0.25">
      <c r="A16" s="20" t="s">
        <v>37</v>
      </c>
      <c r="B16" s="4" t="s">
        <v>38</v>
      </c>
      <c r="C16" s="53">
        <f>ТвердТопливо!C16*0.266</f>
        <v>0</v>
      </c>
    </row>
    <row r="17" spans="1:4" x14ac:dyDescent="0.25">
      <c r="A17" s="20" t="s">
        <v>39</v>
      </c>
      <c r="B17" s="4" t="s">
        <v>40</v>
      </c>
      <c r="C17" s="53">
        <f>ТвердТопливо!C17*0.266</f>
        <v>0</v>
      </c>
    </row>
    <row r="18" spans="1:4" s="5" customFormat="1" x14ac:dyDescent="0.25">
      <c r="A18" s="14" t="s">
        <v>41</v>
      </c>
      <c r="B18" s="15" t="s">
        <v>24</v>
      </c>
      <c r="C18" s="43">
        <f>ТвердТопливо!C18*0.266</f>
        <v>0</v>
      </c>
      <c r="D18" s="3"/>
    </row>
    <row r="19" spans="1:4" s="5" customFormat="1" x14ac:dyDescent="0.25">
      <c r="A19" s="21" t="s">
        <v>42</v>
      </c>
      <c r="B19" s="22" t="s">
        <v>43</v>
      </c>
      <c r="C19" s="49">
        <f>ТвердТопливо!C19*0.266</f>
        <v>0</v>
      </c>
      <c r="D19" s="3"/>
    </row>
    <row r="20" spans="1:4" s="5" customFormat="1" x14ac:dyDescent="0.25">
      <c r="A20" s="14" t="s">
        <v>44</v>
      </c>
      <c r="B20" s="15" t="s">
        <v>45</v>
      </c>
      <c r="C20" s="43">
        <f>C21+C22+C26+C27+C32+C33+C34+C35</f>
        <v>3.5112000000000001</v>
      </c>
    </row>
    <row r="21" spans="1:4" s="5" customFormat="1" x14ac:dyDescent="0.25">
      <c r="A21" s="6" t="s">
        <v>50</v>
      </c>
      <c r="B21" s="4" t="s">
        <v>58</v>
      </c>
      <c r="C21" s="54">
        <f>ТвердТопливо!C21*0.266</f>
        <v>0</v>
      </c>
    </row>
    <row r="22" spans="1:4" s="5" customFormat="1" x14ac:dyDescent="0.25">
      <c r="A22" s="6" t="s">
        <v>51</v>
      </c>
      <c r="B22" s="4" t="s">
        <v>46</v>
      </c>
      <c r="C22" s="54">
        <f>SUM(C23:C25)</f>
        <v>0</v>
      </c>
      <c r="D22" s="3"/>
    </row>
    <row r="23" spans="1:4" s="5" customFormat="1" x14ac:dyDescent="0.25">
      <c r="A23" s="20" t="s">
        <v>84</v>
      </c>
      <c r="B23" s="4" t="s">
        <v>66</v>
      </c>
      <c r="C23" s="54">
        <f>ТвердТопливо!C23*0.266</f>
        <v>0</v>
      </c>
      <c r="D23" s="3"/>
    </row>
    <row r="24" spans="1:4" s="5" customFormat="1" x14ac:dyDescent="0.25">
      <c r="A24" s="20" t="s">
        <v>85</v>
      </c>
      <c r="B24" s="4" t="s">
        <v>71</v>
      </c>
      <c r="C24" s="54">
        <f>ТвердТопливо!C24*0.266</f>
        <v>0</v>
      </c>
      <c r="D24" s="3"/>
    </row>
    <row r="25" spans="1:4" s="5" customFormat="1" x14ac:dyDescent="0.25">
      <c r="A25" s="20" t="s">
        <v>78</v>
      </c>
      <c r="B25" s="4" t="s">
        <v>72</v>
      </c>
      <c r="C25" s="54">
        <f>ТвердТопливо!C25*0.266</f>
        <v>0</v>
      </c>
      <c r="D25" s="3"/>
    </row>
    <row r="26" spans="1:4" s="5" customFormat="1" x14ac:dyDescent="0.25">
      <c r="A26" s="6" t="s">
        <v>3</v>
      </c>
      <c r="B26" s="4" t="s">
        <v>59</v>
      </c>
      <c r="C26" s="54">
        <f>ТвердТопливо!C26*0.266</f>
        <v>0</v>
      </c>
    </row>
    <row r="27" spans="1:4" s="5" customFormat="1" x14ac:dyDescent="0.25">
      <c r="A27" s="6" t="s">
        <v>47</v>
      </c>
      <c r="B27" s="4" t="s">
        <v>48</v>
      </c>
      <c r="C27" s="54">
        <f>C28+C29+C30+C31</f>
        <v>0</v>
      </c>
      <c r="D27" s="3"/>
    </row>
    <row r="28" spans="1:4" s="5" customFormat="1" x14ac:dyDescent="0.25">
      <c r="A28" s="20" t="s">
        <v>53</v>
      </c>
      <c r="B28" s="4" t="s">
        <v>60</v>
      </c>
      <c r="C28" s="54">
        <f>ТвердТопливо!C28*0.266</f>
        <v>0</v>
      </c>
      <c r="D28" s="3"/>
    </row>
    <row r="29" spans="1:4" s="5" customFormat="1" x14ac:dyDescent="0.25">
      <c r="A29" s="20" t="s">
        <v>52</v>
      </c>
      <c r="B29" s="4" t="s">
        <v>61</v>
      </c>
      <c r="C29" s="54">
        <f>ТвердТопливо!C29*0.266</f>
        <v>0</v>
      </c>
      <c r="D29" s="3"/>
    </row>
    <row r="30" spans="1:4" s="5" customFormat="1" x14ac:dyDescent="0.25">
      <c r="A30" s="20" t="s">
        <v>54</v>
      </c>
      <c r="B30" s="4" t="s">
        <v>62</v>
      </c>
      <c r="C30" s="54">
        <f>ТвердТопливо!C30*0.266</f>
        <v>0</v>
      </c>
      <c r="D30" s="3"/>
    </row>
    <row r="31" spans="1:4" s="5" customFormat="1" x14ac:dyDescent="0.25">
      <c r="A31" s="20" t="s">
        <v>55</v>
      </c>
      <c r="B31" s="4" t="s">
        <v>63</v>
      </c>
      <c r="C31" s="54">
        <f>ТвердТопливо!C31*0.266</f>
        <v>0</v>
      </c>
      <c r="D31" s="3"/>
    </row>
    <row r="32" spans="1:4" s="5" customFormat="1" x14ac:dyDescent="0.25">
      <c r="A32" s="6" t="s">
        <v>56</v>
      </c>
      <c r="B32" s="4" t="s">
        <v>64</v>
      </c>
      <c r="C32" s="54">
        <f>ТвердТопливо!C32*0.266</f>
        <v>0</v>
      </c>
      <c r="D32" s="3"/>
    </row>
    <row r="33" spans="1:4" s="5" customFormat="1" x14ac:dyDescent="0.25">
      <c r="A33" s="6" t="s">
        <v>1</v>
      </c>
      <c r="B33" s="4" t="s">
        <v>49</v>
      </c>
      <c r="C33" s="54">
        <f>ТвердТопливо!C33*0.266</f>
        <v>3.5112000000000001</v>
      </c>
      <c r="D33" s="3"/>
    </row>
    <row r="34" spans="1:4" s="5" customFormat="1" x14ac:dyDescent="0.25">
      <c r="A34" s="6" t="s">
        <v>86</v>
      </c>
      <c r="B34" s="4" t="s">
        <v>65</v>
      </c>
      <c r="C34" s="54"/>
      <c r="D34" s="3"/>
    </row>
    <row r="35" spans="1:4" s="23" customFormat="1" ht="30" x14ac:dyDescent="0.25">
      <c r="A35" s="27" t="s">
        <v>70</v>
      </c>
      <c r="B35" s="26" t="s">
        <v>87</v>
      </c>
      <c r="C35" s="55">
        <f>ТвердТопливо!C35*0.266</f>
        <v>0</v>
      </c>
      <c r="D35" s="3"/>
    </row>
    <row r="37" spans="1:4" x14ac:dyDescent="0.25">
      <c r="A37" s="7" t="s">
        <v>73</v>
      </c>
      <c r="C37" s="25">
        <v>0.26600000000000001</v>
      </c>
    </row>
    <row r="39" spans="1:4" x14ac:dyDescent="0.25">
      <c r="A39" s="3"/>
      <c r="D39" s="23"/>
    </row>
    <row r="40" spans="1:4" x14ac:dyDescent="0.25">
      <c r="A40" s="3"/>
    </row>
    <row r="41" spans="1:4" x14ac:dyDescent="0.25">
      <c r="A41" s="3"/>
    </row>
    <row r="42" spans="1:4" x14ac:dyDescent="0.25">
      <c r="A42" s="3"/>
    </row>
    <row r="43" spans="1:4" s="4" customFormat="1" x14ac:dyDescent="0.25">
      <c r="A43" s="3"/>
      <c r="C43" s="30"/>
      <c r="D43" s="3"/>
    </row>
    <row r="44" spans="1:4" s="4" customFormat="1" x14ac:dyDescent="0.25">
      <c r="A44" s="3"/>
      <c r="C44" s="30"/>
      <c r="D44" s="3"/>
    </row>
    <row r="45" spans="1:4" s="4" customFormat="1" x14ac:dyDescent="0.25">
      <c r="A45" s="3"/>
      <c r="C45" s="30"/>
      <c r="D45" s="3"/>
    </row>
    <row r="46" spans="1:4" s="4" customFormat="1" x14ac:dyDescent="0.25">
      <c r="A46" s="3"/>
      <c r="C46" s="30"/>
      <c r="D46" s="3"/>
    </row>
    <row r="47" spans="1:4" s="4" customFormat="1" x14ac:dyDescent="0.25">
      <c r="A47" s="3"/>
      <c r="C47" s="30"/>
    </row>
    <row r="48" spans="1:4" s="4" customFormat="1" x14ac:dyDescent="0.25">
      <c r="A48" s="3"/>
      <c r="C48" s="30"/>
    </row>
    <row r="49" spans="1:4" s="4" customFormat="1" x14ac:dyDescent="0.25">
      <c r="A49" s="3"/>
      <c r="C49" s="30"/>
    </row>
    <row r="50" spans="1:4" s="4" customFormat="1" x14ac:dyDescent="0.25">
      <c r="A50" s="3"/>
      <c r="C50" s="30"/>
    </row>
    <row r="51" spans="1:4" s="4" customFormat="1" x14ac:dyDescent="0.25">
      <c r="A51" s="3"/>
      <c r="C51" s="30"/>
    </row>
    <row r="52" spans="1:4" s="4" customFormat="1" x14ac:dyDescent="0.25">
      <c r="A52" s="3"/>
      <c r="C52" s="30"/>
    </row>
    <row r="53" spans="1:4" s="4" customFormat="1" x14ac:dyDescent="0.25">
      <c r="A53" s="3"/>
      <c r="C53" s="30"/>
    </row>
    <row r="54" spans="1:4" s="4" customFormat="1" x14ac:dyDescent="0.25">
      <c r="A54" s="3"/>
      <c r="C54" s="30"/>
    </row>
    <row r="55" spans="1:4" x14ac:dyDescent="0.25">
      <c r="D55" s="4"/>
    </row>
    <row r="56" spans="1:4" x14ac:dyDescent="0.25">
      <c r="D56" s="4"/>
    </row>
    <row r="57" spans="1:4" x14ac:dyDescent="0.25">
      <c r="D57" s="4"/>
    </row>
    <row r="58" spans="1:4" x14ac:dyDescent="0.25">
      <c r="D58" s="4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C0142-A330-4E3E-AAE9-164695B23914}">
  <dimension ref="A1:D58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style="7" customWidth="1"/>
    <col min="2" max="2" width="8.7109375" style="4" customWidth="1"/>
    <col min="3" max="3" width="13.7109375" style="30" customWidth="1"/>
    <col min="4" max="4" width="50.7109375" style="3" customWidth="1"/>
    <col min="5" max="16384" width="9.140625" style="3"/>
  </cols>
  <sheetData>
    <row r="1" spans="1:4" s="1" customFormat="1" ht="50.1" customHeight="1" x14ac:dyDescent="0.25">
      <c r="A1" s="9" t="s">
        <v>90</v>
      </c>
      <c r="B1" s="10" t="s">
        <v>4</v>
      </c>
      <c r="C1" s="51" t="s">
        <v>79</v>
      </c>
      <c r="D1" s="24" t="s">
        <v>67</v>
      </c>
    </row>
    <row r="2" spans="1:4" s="2" customFormat="1" x14ac:dyDescent="0.25">
      <c r="A2" s="12"/>
      <c r="B2" s="13"/>
      <c r="C2" s="29">
        <v>1</v>
      </c>
      <c r="D2" s="2" t="s">
        <v>16</v>
      </c>
    </row>
    <row r="3" spans="1:4" x14ac:dyDescent="0.25">
      <c r="A3" s="7" t="s">
        <v>25</v>
      </c>
      <c r="B3" s="4" t="s">
        <v>15</v>
      </c>
      <c r="C3" s="41">
        <v>0</v>
      </c>
    </row>
    <row r="4" spans="1:4" x14ac:dyDescent="0.25">
      <c r="A4" s="7" t="s">
        <v>26</v>
      </c>
      <c r="B4" s="4" t="s">
        <v>16</v>
      </c>
      <c r="C4" s="41">
        <v>100633.5</v>
      </c>
    </row>
    <row r="5" spans="1:4" x14ac:dyDescent="0.25">
      <c r="A5" s="7" t="s">
        <v>27</v>
      </c>
      <c r="B5" s="4" t="s">
        <v>17</v>
      </c>
      <c r="C5" s="41">
        <v>0</v>
      </c>
    </row>
    <row r="6" spans="1:4" x14ac:dyDescent="0.25">
      <c r="A6" s="7" t="s">
        <v>2</v>
      </c>
      <c r="B6" s="4" t="s">
        <v>18</v>
      </c>
      <c r="C6" s="41">
        <v>0</v>
      </c>
    </row>
    <row r="7" spans="1:4" s="5" customFormat="1" x14ac:dyDescent="0.25">
      <c r="A7" s="14" t="s">
        <v>28</v>
      </c>
      <c r="B7" s="15" t="s">
        <v>19</v>
      </c>
      <c r="C7" s="43">
        <f>C3+C4+C5+C6</f>
        <v>100633.5</v>
      </c>
    </row>
    <row r="8" spans="1:4" x14ac:dyDescent="0.25">
      <c r="A8" s="7" t="s">
        <v>0</v>
      </c>
      <c r="B8" s="4" t="s">
        <v>20</v>
      </c>
      <c r="C8" s="53">
        <f t="shared" ref="C8" si="0">C7+C9+C10+C14+C18+C19-C20</f>
        <v>0</v>
      </c>
    </row>
    <row r="9" spans="1:4" x14ac:dyDescent="0.25">
      <c r="A9" s="16" t="s">
        <v>29</v>
      </c>
      <c r="B9" s="17" t="s">
        <v>21</v>
      </c>
      <c r="C9" s="45">
        <v>0</v>
      </c>
    </row>
    <row r="10" spans="1:4" x14ac:dyDescent="0.25">
      <c r="A10" s="18" t="s">
        <v>57</v>
      </c>
      <c r="B10" s="19" t="s">
        <v>22</v>
      </c>
      <c r="C10" s="47">
        <f>SUM(C11:C13)</f>
        <v>-29658.799999999999</v>
      </c>
    </row>
    <row r="11" spans="1:4" x14ac:dyDescent="0.25">
      <c r="A11" s="20" t="s">
        <v>30</v>
      </c>
      <c r="B11" s="4" t="s">
        <v>31</v>
      </c>
      <c r="C11" s="53">
        <v>0</v>
      </c>
    </row>
    <row r="12" spans="1:4" x14ac:dyDescent="0.25">
      <c r="A12" s="20" t="s">
        <v>32</v>
      </c>
      <c r="B12" s="4" t="s">
        <v>33</v>
      </c>
      <c r="C12" s="53">
        <v>-29658.799999999999</v>
      </c>
    </row>
    <row r="13" spans="1:4" x14ac:dyDescent="0.25">
      <c r="A13" s="20" t="s">
        <v>34</v>
      </c>
      <c r="B13" s="4" t="s">
        <v>35</v>
      </c>
      <c r="C13" s="53">
        <v>0</v>
      </c>
    </row>
    <row r="14" spans="1:4" x14ac:dyDescent="0.25">
      <c r="A14" s="18" t="s">
        <v>68</v>
      </c>
      <c r="B14" s="19" t="s">
        <v>23</v>
      </c>
      <c r="C14" s="47">
        <f>SUM(C15:C17)</f>
        <v>0</v>
      </c>
    </row>
    <row r="15" spans="1:4" x14ac:dyDescent="0.25">
      <c r="A15" s="20" t="s">
        <v>69</v>
      </c>
      <c r="B15" s="4" t="s">
        <v>36</v>
      </c>
      <c r="C15" s="53">
        <v>0</v>
      </c>
    </row>
    <row r="16" spans="1:4" x14ac:dyDescent="0.25">
      <c r="A16" s="20" t="s">
        <v>37</v>
      </c>
      <c r="B16" s="4" t="s">
        <v>38</v>
      </c>
      <c r="C16" s="53">
        <v>0</v>
      </c>
    </row>
    <row r="17" spans="1:4" x14ac:dyDescent="0.25">
      <c r="A17" s="20" t="s">
        <v>39</v>
      </c>
      <c r="B17" s="4" t="s">
        <v>40</v>
      </c>
      <c r="C17" s="53">
        <v>0</v>
      </c>
    </row>
    <row r="18" spans="1:4" s="5" customFormat="1" x14ac:dyDescent="0.25">
      <c r="A18" s="14" t="s">
        <v>41</v>
      </c>
      <c r="B18" s="15" t="s">
        <v>24</v>
      </c>
      <c r="C18" s="43">
        <v>0</v>
      </c>
      <c r="D18" s="3"/>
    </row>
    <row r="19" spans="1:4" s="5" customFormat="1" x14ac:dyDescent="0.25">
      <c r="A19" s="21" t="s">
        <v>42</v>
      </c>
      <c r="B19" s="22" t="s">
        <v>43</v>
      </c>
      <c r="C19" s="49">
        <v>0</v>
      </c>
      <c r="D19" s="3"/>
    </row>
    <row r="20" spans="1:4" s="5" customFormat="1" x14ac:dyDescent="0.25">
      <c r="A20" s="14" t="s">
        <v>44</v>
      </c>
      <c r="B20" s="15" t="s">
        <v>45</v>
      </c>
      <c r="C20" s="43">
        <f>C21+C22+C26+C27+C32+C33+C34+C35</f>
        <v>70974.700000000012</v>
      </c>
    </row>
    <row r="21" spans="1:4" s="5" customFormat="1" x14ac:dyDescent="0.25">
      <c r="A21" s="6" t="s">
        <v>50</v>
      </c>
      <c r="B21" s="4" t="s">
        <v>58</v>
      </c>
      <c r="C21" s="54">
        <v>0</v>
      </c>
    </row>
    <row r="22" spans="1:4" s="5" customFormat="1" x14ac:dyDescent="0.25">
      <c r="A22" s="6" t="s">
        <v>51</v>
      </c>
      <c r="B22" s="4" t="s">
        <v>46</v>
      </c>
      <c r="C22" s="54">
        <f>SUM(C23:C25)</f>
        <v>27579.200000000001</v>
      </c>
      <c r="D22" s="32"/>
    </row>
    <row r="23" spans="1:4" s="5" customFormat="1" x14ac:dyDescent="0.25">
      <c r="A23" s="20" t="s">
        <v>84</v>
      </c>
      <c r="B23" s="4" t="s">
        <v>66</v>
      </c>
      <c r="C23" s="54">
        <v>18753.8</v>
      </c>
      <c r="D23" s="3"/>
    </row>
    <row r="24" spans="1:4" s="5" customFormat="1" x14ac:dyDescent="0.25">
      <c r="A24" s="20" t="s">
        <v>85</v>
      </c>
      <c r="B24" s="4" t="s">
        <v>71</v>
      </c>
      <c r="C24" s="54">
        <v>6133.2</v>
      </c>
      <c r="D24" s="3"/>
    </row>
    <row r="25" spans="1:4" s="5" customFormat="1" x14ac:dyDescent="0.25">
      <c r="A25" s="20" t="s">
        <v>78</v>
      </c>
      <c r="B25" s="4" t="s">
        <v>72</v>
      </c>
      <c r="C25" s="54">
        <v>2692.2</v>
      </c>
      <c r="D25" s="3"/>
    </row>
    <row r="26" spans="1:4" s="5" customFormat="1" x14ac:dyDescent="0.25">
      <c r="A26" s="6" t="s">
        <v>3</v>
      </c>
      <c r="B26" s="4" t="s">
        <v>59</v>
      </c>
      <c r="C26" s="54">
        <v>0</v>
      </c>
    </row>
    <row r="27" spans="1:4" s="5" customFormat="1" x14ac:dyDescent="0.25">
      <c r="A27" s="6" t="s">
        <v>47</v>
      </c>
      <c r="B27" s="4" t="s">
        <v>48</v>
      </c>
      <c r="C27" s="54">
        <f>C28+C29+C30+C31</f>
        <v>0</v>
      </c>
      <c r="D27" s="3"/>
    </row>
    <row r="28" spans="1:4" s="5" customFormat="1" x14ac:dyDescent="0.25">
      <c r="A28" s="20" t="s">
        <v>53</v>
      </c>
      <c r="B28" s="4" t="s">
        <v>60</v>
      </c>
      <c r="C28" s="54">
        <v>0</v>
      </c>
      <c r="D28" s="3"/>
    </row>
    <row r="29" spans="1:4" s="5" customFormat="1" x14ac:dyDescent="0.25">
      <c r="A29" s="20" t="s">
        <v>52</v>
      </c>
      <c r="B29" s="4" t="s">
        <v>61</v>
      </c>
      <c r="C29" s="54">
        <v>0</v>
      </c>
      <c r="D29" s="3"/>
    </row>
    <row r="30" spans="1:4" s="5" customFormat="1" x14ac:dyDescent="0.25">
      <c r="A30" s="20" t="s">
        <v>54</v>
      </c>
      <c r="B30" s="4" t="s">
        <v>62</v>
      </c>
      <c r="C30" s="54">
        <v>0</v>
      </c>
      <c r="D30" s="3"/>
    </row>
    <row r="31" spans="1:4" s="5" customFormat="1" x14ac:dyDescent="0.25">
      <c r="A31" s="20" t="s">
        <v>55</v>
      </c>
      <c r="B31" s="4" t="s">
        <v>63</v>
      </c>
      <c r="C31" s="54">
        <v>0</v>
      </c>
      <c r="D31" s="3"/>
    </row>
    <row r="32" spans="1:4" s="5" customFormat="1" x14ac:dyDescent="0.25">
      <c r="A32" s="6" t="s">
        <v>56</v>
      </c>
      <c r="B32" s="4" t="s">
        <v>64</v>
      </c>
      <c r="C32" s="54">
        <v>6510.2</v>
      </c>
      <c r="D32" s="3"/>
    </row>
    <row r="33" spans="1:4" s="5" customFormat="1" x14ac:dyDescent="0.25">
      <c r="A33" s="6" t="s">
        <v>1</v>
      </c>
      <c r="B33" s="4" t="s">
        <v>49</v>
      </c>
      <c r="C33" s="54">
        <v>36885.300000000003</v>
      </c>
      <c r="D33" s="3"/>
    </row>
    <row r="34" spans="1:4" s="5" customFormat="1" x14ac:dyDescent="0.25">
      <c r="A34" s="6" t="s">
        <v>86</v>
      </c>
      <c r="B34" s="4" t="s">
        <v>65</v>
      </c>
      <c r="C34" s="54"/>
      <c r="D34" s="3"/>
    </row>
    <row r="35" spans="1:4" s="23" customFormat="1" ht="30" x14ac:dyDescent="0.25">
      <c r="A35" s="27" t="s">
        <v>70</v>
      </c>
      <c r="B35" s="26" t="s">
        <v>87</v>
      </c>
      <c r="C35" s="55">
        <v>0</v>
      </c>
      <c r="D35" s="3"/>
    </row>
    <row r="37" spans="1:4" x14ac:dyDescent="0.25">
      <c r="A37" s="7" t="s">
        <v>73</v>
      </c>
      <c r="C37" s="25">
        <v>0.123</v>
      </c>
    </row>
    <row r="39" spans="1:4" x14ac:dyDescent="0.25">
      <c r="A39" s="3"/>
      <c r="D39" s="23"/>
    </row>
    <row r="40" spans="1:4" x14ac:dyDescent="0.25">
      <c r="A40" s="3"/>
    </row>
    <row r="41" spans="1:4" x14ac:dyDescent="0.25">
      <c r="A41" s="3"/>
    </row>
    <row r="42" spans="1:4" x14ac:dyDescent="0.25">
      <c r="A42" s="3"/>
    </row>
    <row r="43" spans="1:4" s="4" customFormat="1" x14ac:dyDescent="0.25">
      <c r="A43" s="3"/>
      <c r="C43" s="30"/>
      <c r="D43" s="3"/>
    </row>
    <row r="44" spans="1:4" s="4" customFormat="1" x14ac:dyDescent="0.25">
      <c r="A44" s="3"/>
      <c r="C44" s="30"/>
      <c r="D44" s="3"/>
    </row>
    <row r="45" spans="1:4" s="4" customFormat="1" x14ac:dyDescent="0.25">
      <c r="A45" s="3"/>
      <c r="C45" s="30"/>
      <c r="D45" s="3"/>
    </row>
    <row r="46" spans="1:4" s="4" customFormat="1" x14ac:dyDescent="0.25">
      <c r="A46" s="3"/>
      <c r="C46" s="30"/>
      <c r="D46" s="3"/>
    </row>
    <row r="47" spans="1:4" s="4" customFormat="1" x14ac:dyDescent="0.25">
      <c r="A47" s="3"/>
      <c r="C47" s="30"/>
    </row>
    <row r="48" spans="1:4" s="4" customFormat="1" x14ac:dyDescent="0.25">
      <c r="A48" s="3"/>
      <c r="C48" s="30"/>
    </row>
    <row r="49" spans="1:4" s="4" customFormat="1" x14ac:dyDescent="0.25">
      <c r="A49" s="3"/>
      <c r="C49" s="30"/>
    </row>
    <row r="50" spans="1:4" s="4" customFormat="1" x14ac:dyDescent="0.25">
      <c r="A50" s="3"/>
      <c r="C50" s="30"/>
    </row>
    <row r="51" spans="1:4" s="4" customFormat="1" x14ac:dyDescent="0.25">
      <c r="A51" s="3"/>
      <c r="C51" s="30"/>
    </row>
    <row r="52" spans="1:4" s="4" customFormat="1" x14ac:dyDescent="0.25">
      <c r="A52" s="3"/>
      <c r="C52" s="30"/>
    </row>
    <row r="53" spans="1:4" s="4" customFormat="1" x14ac:dyDescent="0.25">
      <c r="A53" s="3"/>
      <c r="C53" s="30"/>
    </row>
    <row r="54" spans="1:4" s="4" customFormat="1" x14ac:dyDescent="0.25">
      <c r="A54" s="3"/>
      <c r="C54" s="30"/>
    </row>
    <row r="55" spans="1:4" x14ac:dyDescent="0.25">
      <c r="D55" s="4"/>
    </row>
    <row r="56" spans="1:4" x14ac:dyDescent="0.25">
      <c r="D56" s="4"/>
    </row>
    <row r="57" spans="1:4" x14ac:dyDescent="0.25">
      <c r="D57" s="4"/>
    </row>
    <row r="58" spans="1:4" x14ac:dyDescent="0.25">
      <c r="D58" s="4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F1902-EAD5-46D3-9A13-1E8ED84D952A}">
  <dimension ref="A1:D58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style="7" customWidth="1"/>
    <col min="2" max="2" width="8.7109375" style="4" customWidth="1"/>
    <col min="3" max="3" width="13.7109375" style="30" customWidth="1"/>
    <col min="4" max="4" width="50.7109375" style="3" customWidth="1"/>
    <col min="5" max="16384" width="9.140625" style="3"/>
  </cols>
  <sheetData>
    <row r="1" spans="1:4" s="1" customFormat="1" ht="50.1" customHeight="1" x14ac:dyDescent="0.25">
      <c r="A1" s="9" t="s">
        <v>97</v>
      </c>
      <c r="B1" s="10" t="s">
        <v>4</v>
      </c>
      <c r="C1" s="51" t="s">
        <v>79</v>
      </c>
      <c r="D1" s="24" t="s">
        <v>67</v>
      </c>
    </row>
    <row r="2" spans="1:4" s="2" customFormat="1" x14ac:dyDescent="0.25">
      <c r="A2" s="12"/>
      <c r="B2" s="13"/>
      <c r="C2" s="29">
        <v>1</v>
      </c>
      <c r="D2" s="2" t="s">
        <v>16</v>
      </c>
    </row>
    <row r="3" spans="1:4" x14ac:dyDescent="0.25">
      <c r="A3" s="7" t="s">
        <v>25</v>
      </c>
      <c r="B3" s="4" t="s">
        <v>15</v>
      </c>
      <c r="C3" s="41">
        <f>Электроэнергия!C3*0.123</f>
        <v>0</v>
      </c>
    </row>
    <row r="4" spans="1:4" x14ac:dyDescent="0.25">
      <c r="A4" s="7" t="s">
        <v>26</v>
      </c>
      <c r="B4" s="4" t="s">
        <v>16</v>
      </c>
      <c r="C4" s="41">
        <f>Электроэнергия!C4*0.123</f>
        <v>12377.9205</v>
      </c>
    </row>
    <row r="5" spans="1:4" x14ac:dyDescent="0.25">
      <c r="A5" s="7" t="s">
        <v>27</v>
      </c>
      <c r="B5" s="4" t="s">
        <v>17</v>
      </c>
      <c r="C5" s="41">
        <f>Электроэнергия!C5*0.123</f>
        <v>0</v>
      </c>
    </row>
    <row r="6" spans="1:4" x14ac:dyDescent="0.25">
      <c r="A6" s="7" t="s">
        <v>2</v>
      </c>
      <c r="B6" s="4" t="s">
        <v>18</v>
      </c>
      <c r="C6" s="41">
        <f>Электроэнергия!C6*0.123</f>
        <v>0</v>
      </c>
    </row>
    <row r="7" spans="1:4" s="5" customFormat="1" x14ac:dyDescent="0.25">
      <c r="A7" s="14" t="s">
        <v>28</v>
      </c>
      <c r="B7" s="15" t="s">
        <v>19</v>
      </c>
      <c r="C7" s="43">
        <f>C3+C4+C5+C6</f>
        <v>12377.9205</v>
      </c>
    </row>
    <row r="8" spans="1:4" x14ac:dyDescent="0.25">
      <c r="A8" s="7" t="s">
        <v>0</v>
      </c>
      <c r="B8" s="4" t="s">
        <v>20</v>
      </c>
      <c r="C8" s="53">
        <f t="shared" ref="C8" si="0">C7+C9+C10+C14+C18+C19-C20</f>
        <v>0</v>
      </c>
    </row>
    <row r="9" spans="1:4" x14ac:dyDescent="0.25">
      <c r="A9" s="16" t="s">
        <v>29</v>
      </c>
      <c r="B9" s="17" t="s">
        <v>21</v>
      </c>
      <c r="C9" s="45">
        <f>Электроэнергия!C9*0.123</f>
        <v>0</v>
      </c>
    </row>
    <row r="10" spans="1:4" x14ac:dyDescent="0.25">
      <c r="A10" s="18" t="s">
        <v>57</v>
      </c>
      <c r="B10" s="19" t="s">
        <v>22</v>
      </c>
      <c r="C10" s="47">
        <f>SUM(C11:C13)</f>
        <v>-3648.0324000000001</v>
      </c>
    </row>
    <row r="11" spans="1:4" x14ac:dyDescent="0.25">
      <c r="A11" s="20" t="s">
        <v>30</v>
      </c>
      <c r="B11" s="4" t="s">
        <v>31</v>
      </c>
      <c r="C11" s="53">
        <f>Электроэнергия!C11*0.123</f>
        <v>0</v>
      </c>
    </row>
    <row r="12" spans="1:4" x14ac:dyDescent="0.25">
      <c r="A12" s="20" t="s">
        <v>32</v>
      </c>
      <c r="B12" s="4" t="s">
        <v>33</v>
      </c>
      <c r="C12" s="53">
        <f>Электроэнергия!C12*0.123</f>
        <v>-3648.0324000000001</v>
      </c>
    </row>
    <row r="13" spans="1:4" x14ac:dyDescent="0.25">
      <c r="A13" s="20" t="s">
        <v>34</v>
      </c>
      <c r="B13" s="4" t="s">
        <v>35</v>
      </c>
      <c r="C13" s="53">
        <f>Электроэнергия!C13*0.123</f>
        <v>0</v>
      </c>
    </row>
    <row r="14" spans="1:4" x14ac:dyDescent="0.25">
      <c r="A14" s="18" t="s">
        <v>68</v>
      </c>
      <c r="B14" s="19" t="s">
        <v>23</v>
      </c>
      <c r="C14" s="47">
        <f>SUM(C15:C17)</f>
        <v>0</v>
      </c>
    </row>
    <row r="15" spans="1:4" x14ac:dyDescent="0.25">
      <c r="A15" s="20" t="s">
        <v>69</v>
      </c>
      <c r="B15" s="4" t="s">
        <v>36</v>
      </c>
      <c r="C15" s="53">
        <f>Электроэнергия!C15*0.123</f>
        <v>0</v>
      </c>
    </row>
    <row r="16" spans="1:4" x14ac:dyDescent="0.25">
      <c r="A16" s="20" t="s">
        <v>37</v>
      </c>
      <c r="B16" s="4" t="s">
        <v>38</v>
      </c>
      <c r="C16" s="53">
        <f>Электроэнергия!C16*0.123</f>
        <v>0</v>
      </c>
    </row>
    <row r="17" spans="1:4" x14ac:dyDescent="0.25">
      <c r="A17" s="20" t="s">
        <v>39</v>
      </c>
      <c r="B17" s="4" t="s">
        <v>40</v>
      </c>
      <c r="C17" s="53">
        <f>Электроэнергия!C17*0.123</f>
        <v>0</v>
      </c>
    </row>
    <row r="18" spans="1:4" s="5" customFormat="1" x14ac:dyDescent="0.25">
      <c r="A18" s="14" t="s">
        <v>41</v>
      </c>
      <c r="B18" s="15" t="s">
        <v>24</v>
      </c>
      <c r="C18" s="43">
        <f>Электроэнергия!C18*0.123</f>
        <v>0</v>
      </c>
      <c r="D18" s="3"/>
    </row>
    <row r="19" spans="1:4" s="5" customFormat="1" x14ac:dyDescent="0.25">
      <c r="A19" s="21" t="s">
        <v>42</v>
      </c>
      <c r="B19" s="22" t="s">
        <v>43</v>
      </c>
      <c r="C19" s="49">
        <f>Электроэнергия!C19*0.123</f>
        <v>0</v>
      </c>
      <c r="D19" s="3"/>
    </row>
    <row r="20" spans="1:4" s="5" customFormat="1" x14ac:dyDescent="0.25">
      <c r="A20" s="14" t="s">
        <v>44</v>
      </c>
      <c r="B20" s="15" t="s">
        <v>45</v>
      </c>
      <c r="C20" s="43">
        <f>C21+C22+C26+C27+C32+C33+C34+C35</f>
        <v>8729.8881000000001</v>
      </c>
    </row>
    <row r="21" spans="1:4" s="5" customFormat="1" x14ac:dyDescent="0.25">
      <c r="A21" s="6" t="s">
        <v>50</v>
      </c>
      <c r="B21" s="4" t="s">
        <v>58</v>
      </c>
      <c r="C21" s="54">
        <f>Электроэнергия!C21*0.123</f>
        <v>0</v>
      </c>
    </row>
    <row r="22" spans="1:4" s="5" customFormat="1" x14ac:dyDescent="0.25">
      <c r="A22" s="6" t="s">
        <v>51</v>
      </c>
      <c r="B22" s="4" t="s">
        <v>46</v>
      </c>
      <c r="C22" s="54">
        <f>SUM(C23:C25)</f>
        <v>3392.2416000000003</v>
      </c>
      <c r="D22" s="32"/>
    </row>
    <row r="23" spans="1:4" s="5" customFormat="1" x14ac:dyDescent="0.25">
      <c r="A23" s="20" t="s">
        <v>84</v>
      </c>
      <c r="B23" s="4" t="s">
        <v>66</v>
      </c>
      <c r="C23" s="54">
        <f>Электроэнергия!C23*0.123</f>
        <v>2306.7174</v>
      </c>
      <c r="D23" s="3"/>
    </row>
    <row r="24" spans="1:4" s="5" customFormat="1" x14ac:dyDescent="0.25">
      <c r="A24" s="20" t="s">
        <v>85</v>
      </c>
      <c r="B24" s="4" t="s">
        <v>71</v>
      </c>
      <c r="C24" s="54">
        <f>Электроэнергия!C24*0.123</f>
        <v>754.3836</v>
      </c>
      <c r="D24" s="3"/>
    </row>
    <row r="25" spans="1:4" s="5" customFormat="1" x14ac:dyDescent="0.25">
      <c r="A25" s="20" t="s">
        <v>78</v>
      </c>
      <c r="B25" s="4" t="s">
        <v>72</v>
      </c>
      <c r="C25" s="54">
        <f>Электроэнергия!C25*0.123</f>
        <v>331.14059999999995</v>
      </c>
      <c r="D25" s="3"/>
    </row>
    <row r="26" spans="1:4" s="5" customFormat="1" x14ac:dyDescent="0.25">
      <c r="A26" s="6" t="s">
        <v>3</v>
      </c>
      <c r="B26" s="4" t="s">
        <v>59</v>
      </c>
      <c r="C26" s="54">
        <f>Электроэнергия!C26*0.123</f>
        <v>0</v>
      </c>
    </row>
    <row r="27" spans="1:4" s="5" customFormat="1" x14ac:dyDescent="0.25">
      <c r="A27" s="6" t="s">
        <v>47</v>
      </c>
      <c r="B27" s="4" t="s">
        <v>48</v>
      </c>
      <c r="C27" s="54">
        <f>C28+C29+C30+C31</f>
        <v>0</v>
      </c>
      <c r="D27" s="3"/>
    </row>
    <row r="28" spans="1:4" s="5" customFormat="1" x14ac:dyDescent="0.25">
      <c r="A28" s="20" t="s">
        <v>53</v>
      </c>
      <c r="B28" s="4" t="s">
        <v>60</v>
      </c>
      <c r="C28" s="54">
        <f>Электроэнергия!C28*0.123</f>
        <v>0</v>
      </c>
      <c r="D28" s="3"/>
    </row>
    <row r="29" spans="1:4" s="5" customFormat="1" x14ac:dyDescent="0.25">
      <c r="A29" s="20" t="s">
        <v>52</v>
      </c>
      <c r="B29" s="4" t="s">
        <v>61</v>
      </c>
      <c r="C29" s="54">
        <f>Электроэнергия!C29*0.123</f>
        <v>0</v>
      </c>
      <c r="D29" s="3"/>
    </row>
    <row r="30" spans="1:4" s="5" customFormat="1" x14ac:dyDescent="0.25">
      <c r="A30" s="20" t="s">
        <v>54</v>
      </c>
      <c r="B30" s="4" t="s">
        <v>62</v>
      </c>
      <c r="C30" s="54">
        <f>Электроэнергия!C30*0.123</f>
        <v>0</v>
      </c>
      <c r="D30" s="3"/>
    </row>
    <row r="31" spans="1:4" s="5" customFormat="1" x14ac:dyDescent="0.25">
      <c r="A31" s="20" t="s">
        <v>55</v>
      </c>
      <c r="B31" s="4" t="s">
        <v>63</v>
      </c>
      <c r="C31" s="54">
        <f>Электроэнергия!C31*0.123</f>
        <v>0</v>
      </c>
      <c r="D31" s="3"/>
    </row>
    <row r="32" spans="1:4" s="5" customFormat="1" x14ac:dyDescent="0.25">
      <c r="A32" s="6" t="s">
        <v>56</v>
      </c>
      <c r="B32" s="4" t="s">
        <v>64</v>
      </c>
      <c r="C32" s="54">
        <f>Электроэнергия!C32*0.123</f>
        <v>800.75459999999998</v>
      </c>
      <c r="D32" s="3"/>
    </row>
    <row r="33" spans="1:4" s="5" customFormat="1" x14ac:dyDescent="0.25">
      <c r="A33" s="6" t="s">
        <v>1</v>
      </c>
      <c r="B33" s="4" t="s">
        <v>49</v>
      </c>
      <c r="C33" s="54">
        <f>Электроэнергия!C33*0.123</f>
        <v>4536.8919000000005</v>
      </c>
      <c r="D33" s="3"/>
    </row>
    <row r="34" spans="1:4" s="5" customFormat="1" x14ac:dyDescent="0.25">
      <c r="A34" s="6" t="s">
        <v>86</v>
      </c>
      <c r="B34" s="4" t="s">
        <v>65</v>
      </c>
      <c r="C34" s="54"/>
      <c r="D34" s="3"/>
    </row>
    <row r="35" spans="1:4" s="23" customFormat="1" ht="30" x14ac:dyDescent="0.25">
      <c r="A35" s="27" t="s">
        <v>70</v>
      </c>
      <c r="B35" s="26" t="s">
        <v>87</v>
      </c>
      <c r="C35" s="55">
        <f>Электроэнергия!C35*0.123</f>
        <v>0</v>
      </c>
      <c r="D35" s="3"/>
    </row>
    <row r="37" spans="1:4" x14ac:dyDescent="0.25">
      <c r="A37" s="7" t="s">
        <v>73</v>
      </c>
      <c r="C37" s="25">
        <v>0.123</v>
      </c>
    </row>
    <row r="39" spans="1:4" x14ac:dyDescent="0.25">
      <c r="A39" s="3"/>
      <c r="D39" s="23"/>
    </row>
    <row r="40" spans="1:4" x14ac:dyDescent="0.25">
      <c r="A40" s="3"/>
    </row>
    <row r="41" spans="1:4" x14ac:dyDescent="0.25">
      <c r="A41" s="3"/>
    </row>
    <row r="42" spans="1:4" x14ac:dyDescent="0.25">
      <c r="A42" s="3"/>
    </row>
    <row r="43" spans="1:4" s="4" customFormat="1" x14ac:dyDescent="0.25">
      <c r="A43" s="3"/>
      <c r="C43" s="30"/>
      <c r="D43" s="3"/>
    </row>
    <row r="44" spans="1:4" s="4" customFormat="1" x14ac:dyDescent="0.25">
      <c r="A44" s="3"/>
      <c r="C44" s="30"/>
      <c r="D44" s="3"/>
    </row>
    <row r="45" spans="1:4" s="4" customFormat="1" x14ac:dyDescent="0.25">
      <c r="A45" s="3"/>
      <c r="C45" s="30"/>
      <c r="D45" s="3"/>
    </row>
    <row r="46" spans="1:4" s="4" customFormat="1" x14ac:dyDescent="0.25">
      <c r="A46" s="3"/>
      <c r="C46" s="30"/>
      <c r="D46" s="3"/>
    </row>
    <row r="47" spans="1:4" s="4" customFormat="1" x14ac:dyDescent="0.25">
      <c r="A47" s="3"/>
      <c r="C47" s="30"/>
    </row>
    <row r="48" spans="1:4" s="4" customFormat="1" x14ac:dyDescent="0.25">
      <c r="A48" s="3"/>
      <c r="C48" s="30"/>
    </row>
    <row r="49" spans="1:4" s="4" customFormat="1" x14ac:dyDescent="0.25">
      <c r="A49" s="3"/>
      <c r="C49" s="30"/>
    </row>
    <row r="50" spans="1:4" s="4" customFormat="1" x14ac:dyDescent="0.25">
      <c r="A50" s="3"/>
      <c r="C50" s="30"/>
    </row>
    <row r="51" spans="1:4" s="4" customFormat="1" x14ac:dyDescent="0.25">
      <c r="A51" s="3"/>
      <c r="C51" s="30"/>
    </row>
    <row r="52" spans="1:4" s="4" customFormat="1" x14ac:dyDescent="0.25">
      <c r="A52" s="3"/>
      <c r="C52" s="30"/>
    </row>
    <row r="53" spans="1:4" s="4" customFormat="1" x14ac:dyDescent="0.25">
      <c r="A53" s="3"/>
      <c r="C53" s="30"/>
    </row>
    <row r="54" spans="1:4" s="4" customFormat="1" x14ac:dyDescent="0.25">
      <c r="A54" s="3"/>
      <c r="C54" s="30"/>
    </row>
    <row r="55" spans="1:4" x14ac:dyDescent="0.25">
      <c r="D55" s="4"/>
    </row>
    <row r="56" spans="1:4" x14ac:dyDescent="0.25">
      <c r="D56" s="4"/>
    </row>
    <row r="57" spans="1:4" x14ac:dyDescent="0.25">
      <c r="D57" s="4"/>
    </row>
    <row r="58" spans="1:4" x14ac:dyDescent="0.25">
      <c r="D58" s="4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3D6C6-8416-45A9-AA32-8918670CEC94}">
  <dimension ref="A1:D58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style="7" customWidth="1"/>
    <col min="2" max="2" width="8.7109375" style="4" customWidth="1"/>
    <col min="3" max="3" width="13.7109375" style="3" customWidth="1"/>
    <col min="4" max="4" width="50.7109375" style="3" customWidth="1"/>
    <col min="5" max="16384" width="9.140625" style="3"/>
  </cols>
  <sheetData>
    <row r="1" spans="1:4" s="1" customFormat="1" ht="50.1" customHeight="1" x14ac:dyDescent="0.25">
      <c r="A1" s="9" t="s">
        <v>88</v>
      </c>
      <c r="B1" s="10" t="s">
        <v>4</v>
      </c>
      <c r="C1" s="11" t="s">
        <v>13</v>
      </c>
      <c r="D1" s="24" t="s">
        <v>67</v>
      </c>
    </row>
    <row r="2" spans="1:4" s="2" customFormat="1" x14ac:dyDescent="0.25">
      <c r="A2" s="12"/>
      <c r="B2" s="13"/>
      <c r="C2" s="2" t="s">
        <v>15</v>
      </c>
      <c r="D2" s="2" t="s">
        <v>16</v>
      </c>
    </row>
    <row r="3" spans="1:4" x14ac:dyDescent="0.25">
      <c r="A3" s="7" t="s">
        <v>25</v>
      </c>
      <c r="B3" s="4" t="s">
        <v>15</v>
      </c>
      <c r="C3" s="41">
        <v>0</v>
      </c>
    </row>
    <row r="4" spans="1:4" x14ac:dyDescent="0.25">
      <c r="A4" s="7" t="s">
        <v>26</v>
      </c>
      <c r="B4" s="4" t="s">
        <v>16</v>
      </c>
      <c r="C4" s="41">
        <v>0</v>
      </c>
    </row>
    <row r="5" spans="1:4" x14ac:dyDescent="0.25">
      <c r="A5" s="7" t="s">
        <v>27</v>
      </c>
      <c r="B5" s="4" t="s">
        <v>17</v>
      </c>
      <c r="C5" s="41">
        <v>0</v>
      </c>
    </row>
    <row r="6" spans="1:4" x14ac:dyDescent="0.25">
      <c r="A6" s="7" t="s">
        <v>2</v>
      </c>
      <c r="B6" s="4" t="s">
        <v>18</v>
      </c>
      <c r="C6" s="41">
        <v>0</v>
      </c>
    </row>
    <row r="7" spans="1:4" s="5" customFormat="1" x14ac:dyDescent="0.25">
      <c r="A7" s="14" t="s">
        <v>28</v>
      </c>
      <c r="B7" s="15" t="s">
        <v>19</v>
      </c>
      <c r="C7" s="43">
        <f>C3+C4+C5+C6</f>
        <v>0</v>
      </c>
    </row>
    <row r="8" spans="1:4" x14ac:dyDescent="0.25">
      <c r="A8" s="7" t="s">
        <v>0</v>
      </c>
      <c r="B8" s="4" t="s">
        <v>20</v>
      </c>
      <c r="C8" s="53">
        <f>C7+C9+C10+C14+C18+C19-C20</f>
        <v>0</v>
      </c>
    </row>
    <row r="9" spans="1:4" x14ac:dyDescent="0.25">
      <c r="A9" s="16" t="s">
        <v>29</v>
      </c>
      <c r="B9" s="17" t="s">
        <v>21</v>
      </c>
      <c r="C9" s="45">
        <v>0</v>
      </c>
    </row>
    <row r="10" spans="1:4" x14ac:dyDescent="0.25">
      <c r="A10" s="18" t="s">
        <v>57</v>
      </c>
      <c r="B10" s="19" t="s">
        <v>22</v>
      </c>
      <c r="C10" s="47">
        <f>C11+C12+C13</f>
        <v>726133.3</v>
      </c>
    </row>
    <row r="11" spans="1:4" x14ac:dyDescent="0.25">
      <c r="A11" s="20" t="s">
        <v>30</v>
      </c>
      <c r="B11" s="4" t="s">
        <v>31</v>
      </c>
      <c r="C11" s="53">
        <v>0</v>
      </c>
    </row>
    <row r="12" spans="1:4" x14ac:dyDescent="0.25">
      <c r="A12" s="20" t="s">
        <v>32</v>
      </c>
      <c r="B12" s="4" t="s">
        <v>33</v>
      </c>
      <c r="C12" s="53">
        <v>726133.3</v>
      </c>
    </row>
    <row r="13" spans="1:4" x14ac:dyDescent="0.25">
      <c r="A13" s="20" t="s">
        <v>34</v>
      </c>
      <c r="B13" s="4" t="s">
        <v>35</v>
      </c>
      <c r="C13" s="53">
        <v>0</v>
      </c>
    </row>
    <row r="14" spans="1:4" x14ac:dyDescent="0.25">
      <c r="A14" s="18" t="s">
        <v>68</v>
      </c>
      <c r="B14" s="19" t="s">
        <v>23</v>
      </c>
      <c r="C14" s="47">
        <f>SUM(C15:C17)</f>
        <v>0</v>
      </c>
    </row>
    <row r="15" spans="1:4" x14ac:dyDescent="0.25">
      <c r="A15" s="20" t="s">
        <v>69</v>
      </c>
      <c r="B15" s="4" t="s">
        <v>36</v>
      </c>
      <c r="C15" s="53">
        <v>0</v>
      </c>
    </row>
    <row r="16" spans="1:4" x14ac:dyDescent="0.25">
      <c r="A16" s="20" t="s">
        <v>37</v>
      </c>
      <c r="B16" s="4" t="s">
        <v>38</v>
      </c>
      <c r="C16" s="53">
        <v>0</v>
      </c>
    </row>
    <row r="17" spans="1:4" x14ac:dyDescent="0.25">
      <c r="A17" s="20" t="s">
        <v>39</v>
      </c>
      <c r="B17" s="4" t="s">
        <v>40</v>
      </c>
      <c r="C17" s="53">
        <v>0</v>
      </c>
    </row>
    <row r="18" spans="1:4" s="5" customFormat="1" x14ac:dyDescent="0.25">
      <c r="A18" s="14" t="s">
        <v>41</v>
      </c>
      <c r="B18" s="15" t="s">
        <v>24</v>
      </c>
      <c r="C18" s="43">
        <v>-51290.6</v>
      </c>
      <c r="D18" s="3"/>
    </row>
    <row r="19" spans="1:4" s="5" customFormat="1" x14ac:dyDescent="0.25">
      <c r="A19" s="21" t="s">
        <v>42</v>
      </c>
      <c r="B19" s="22" t="s">
        <v>43</v>
      </c>
      <c r="C19" s="49">
        <v>-159636.5</v>
      </c>
      <c r="D19" s="3"/>
    </row>
    <row r="20" spans="1:4" s="5" customFormat="1" x14ac:dyDescent="0.25">
      <c r="A20" s="14" t="s">
        <v>44</v>
      </c>
      <c r="B20" s="15" t="s">
        <v>45</v>
      </c>
      <c r="C20" s="43">
        <f>C21+C22+C26+C27+C32+C33+C34+C35</f>
        <v>515206.2</v>
      </c>
    </row>
    <row r="21" spans="1:4" s="5" customFormat="1" x14ac:dyDescent="0.25">
      <c r="A21" s="6" t="s">
        <v>50</v>
      </c>
      <c r="B21" s="4" t="s">
        <v>58</v>
      </c>
      <c r="C21" s="54">
        <v>0</v>
      </c>
    </row>
    <row r="22" spans="1:4" s="5" customFormat="1" x14ac:dyDescent="0.25">
      <c r="A22" s="6" t="s">
        <v>51</v>
      </c>
      <c r="B22" s="4" t="s">
        <v>46</v>
      </c>
      <c r="C22" s="54">
        <f>SUM(C23:C25)</f>
        <v>178130</v>
      </c>
      <c r="D22" s="3"/>
    </row>
    <row r="23" spans="1:4" s="5" customFormat="1" x14ac:dyDescent="0.25">
      <c r="A23" s="20" t="s">
        <v>84</v>
      </c>
      <c r="B23" s="4" t="s">
        <v>66</v>
      </c>
      <c r="C23" s="54">
        <v>118268.9</v>
      </c>
      <c r="D23" s="3"/>
    </row>
    <row r="24" spans="1:4" s="5" customFormat="1" x14ac:dyDescent="0.25">
      <c r="A24" s="20" t="s">
        <v>85</v>
      </c>
      <c r="B24" s="4" t="s">
        <v>71</v>
      </c>
      <c r="C24" s="54">
        <v>24262.2</v>
      </c>
      <c r="D24" s="3"/>
    </row>
    <row r="25" spans="1:4" s="5" customFormat="1" x14ac:dyDescent="0.25">
      <c r="A25" s="20" t="s">
        <v>78</v>
      </c>
      <c r="B25" s="4" t="s">
        <v>72</v>
      </c>
      <c r="C25" s="54">
        <v>35598.9</v>
      </c>
      <c r="D25" s="3"/>
    </row>
    <row r="26" spans="1:4" s="5" customFormat="1" x14ac:dyDescent="0.25">
      <c r="A26" s="6" t="s">
        <v>3</v>
      </c>
      <c r="B26" s="4" t="s">
        <v>59</v>
      </c>
      <c r="C26" s="54">
        <v>0</v>
      </c>
    </row>
    <row r="27" spans="1:4" s="5" customFormat="1" x14ac:dyDescent="0.25">
      <c r="A27" s="6" t="s">
        <v>47</v>
      </c>
      <c r="B27" s="4" t="s">
        <v>48</v>
      </c>
      <c r="C27" s="54">
        <f>C28+C29+C30+C31</f>
        <v>0</v>
      </c>
      <c r="D27" s="3"/>
    </row>
    <row r="28" spans="1:4" s="5" customFormat="1" x14ac:dyDescent="0.25">
      <c r="A28" s="20" t="s">
        <v>53</v>
      </c>
      <c r="B28" s="4" t="s">
        <v>60</v>
      </c>
      <c r="C28" s="54">
        <v>0</v>
      </c>
      <c r="D28" s="3"/>
    </row>
    <row r="29" spans="1:4" s="5" customFormat="1" x14ac:dyDescent="0.25">
      <c r="A29" s="20" t="s">
        <v>52</v>
      </c>
      <c r="B29" s="4" t="s">
        <v>61</v>
      </c>
      <c r="C29" s="54">
        <v>0</v>
      </c>
      <c r="D29" s="3"/>
    </row>
    <row r="30" spans="1:4" s="5" customFormat="1" x14ac:dyDescent="0.25">
      <c r="A30" s="20" t="s">
        <v>54</v>
      </c>
      <c r="B30" s="4" t="s">
        <v>62</v>
      </c>
      <c r="C30" s="54">
        <v>0</v>
      </c>
      <c r="D30" s="3"/>
    </row>
    <row r="31" spans="1:4" s="5" customFormat="1" x14ac:dyDescent="0.25">
      <c r="A31" s="20" t="s">
        <v>55</v>
      </c>
      <c r="B31" s="4" t="s">
        <v>63</v>
      </c>
      <c r="C31" s="54">
        <v>0</v>
      </c>
      <c r="D31" s="3"/>
    </row>
    <row r="32" spans="1:4" s="5" customFormat="1" x14ac:dyDescent="0.25">
      <c r="A32" s="6" t="s">
        <v>56</v>
      </c>
      <c r="B32" s="4" t="s">
        <v>64</v>
      </c>
      <c r="C32" s="54">
        <v>50510</v>
      </c>
      <c r="D32" s="3"/>
    </row>
    <row r="33" spans="1:4" s="5" customFormat="1" x14ac:dyDescent="0.25">
      <c r="A33" s="6" t="s">
        <v>1</v>
      </c>
      <c r="B33" s="4" t="s">
        <v>49</v>
      </c>
      <c r="C33" s="54">
        <v>264430</v>
      </c>
      <c r="D33" s="3"/>
    </row>
    <row r="34" spans="1:4" s="5" customFormat="1" x14ac:dyDescent="0.25">
      <c r="A34" s="6" t="s">
        <v>86</v>
      </c>
      <c r="B34" s="4" t="s">
        <v>65</v>
      </c>
      <c r="C34" s="54">
        <v>22136.2</v>
      </c>
      <c r="D34" s="3"/>
    </row>
    <row r="35" spans="1:4" s="23" customFormat="1" ht="30" x14ac:dyDescent="0.25">
      <c r="A35" s="27" t="s">
        <v>70</v>
      </c>
      <c r="B35" s="26" t="s">
        <v>87</v>
      </c>
      <c r="C35" s="55">
        <v>0</v>
      </c>
      <c r="D35" s="3"/>
    </row>
    <row r="37" spans="1:4" x14ac:dyDescent="0.25">
      <c r="A37" s="7" t="s">
        <v>73</v>
      </c>
      <c r="C37" s="52">
        <v>0.14860000000000001</v>
      </c>
    </row>
    <row r="39" spans="1:4" x14ac:dyDescent="0.25">
      <c r="A39" s="3"/>
      <c r="D39" s="23"/>
    </row>
    <row r="40" spans="1:4" x14ac:dyDescent="0.25">
      <c r="A40" s="3"/>
    </row>
    <row r="41" spans="1:4" x14ac:dyDescent="0.25">
      <c r="A41" s="3"/>
    </row>
    <row r="42" spans="1:4" x14ac:dyDescent="0.25">
      <c r="A42" s="3"/>
    </row>
    <row r="43" spans="1:4" s="4" customFormat="1" x14ac:dyDescent="0.25">
      <c r="A43" s="3"/>
      <c r="C43" s="3"/>
      <c r="D43" s="3"/>
    </row>
    <row r="44" spans="1:4" s="4" customFormat="1" x14ac:dyDescent="0.25">
      <c r="A44" s="3"/>
      <c r="C44" s="3"/>
      <c r="D44" s="3"/>
    </row>
    <row r="45" spans="1:4" s="4" customFormat="1" x14ac:dyDescent="0.25">
      <c r="A45" s="3"/>
      <c r="C45" s="3"/>
      <c r="D45" s="3"/>
    </row>
    <row r="46" spans="1:4" s="4" customFormat="1" x14ac:dyDescent="0.25">
      <c r="A46" s="3"/>
      <c r="C46" s="3"/>
      <c r="D46" s="3"/>
    </row>
    <row r="47" spans="1:4" s="4" customFormat="1" x14ac:dyDescent="0.25">
      <c r="A47" s="3"/>
      <c r="C47" s="3"/>
    </row>
    <row r="48" spans="1:4" s="4" customFormat="1" x14ac:dyDescent="0.25">
      <c r="A48" s="3"/>
      <c r="C48" s="3"/>
    </row>
    <row r="49" spans="1:4" s="4" customFormat="1" x14ac:dyDescent="0.25">
      <c r="A49" s="3"/>
      <c r="C49" s="3"/>
    </row>
    <row r="50" spans="1:4" s="4" customFormat="1" x14ac:dyDescent="0.25">
      <c r="A50" s="3"/>
      <c r="C50" s="3"/>
    </row>
    <row r="51" spans="1:4" s="4" customFormat="1" x14ac:dyDescent="0.25">
      <c r="A51" s="3"/>
      <c r="C51" s="3"/>
    </row>
    <row r="52" spans="1:4" s="4" customFormat="1" x14ac:dyDescent="0.25">
      <c r="A52" s="3"/>
      <c r="C52" s="3"/>
    </row>
    <row r="53" spans="1:4" s="4" customFormat="1" x14ac:dyDescent="0.25">
      <c r="A53" s="3"/>
      <c r="C53" s="3"/>
    </row>
    <row r="54" spans="1:4" s="4" customFormat="1" x14ac:dyDescent="0.25">
      <c r="A54" s="3"/>
      <c r="C54" s="3"/>
    </row>
    <row r="55" spans="1:4" x14ac:dyDescent="0.25">
      <c r="D55" s="4"/>
    </row>
    <row r="56" spans="1:4" x14ac:dyDescent="0.25">
      <c r="D56" s="4"/>
    </row>
    <row r="57" spans="1:4" x14ac:dyDescent="0.25">
      <c r="D57" s="4"/>
    </row>
    <row r="58" spans="1:4" x14ac:dyDescent="0.25">
      <c r="D58" s="4"/>
    </row>
  </sheetData>
  <phoneticPr fontId="9" type="noConversion"/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ТЭБ 2021</vt:lpstr>
      <vt:lpstr>Нефтепродукты</vt:lpstr>
      <vt:lpstr>Газ</vt:lpstr>
      <vt:lpstr>ГазУТ</vt:lpstr>
      <vt:lpstr>ТвердТопливо</vt:lpstr>
      <vt:lpstr>ТвердТопливоУТ</vt:lpstr>
      <vt:lpstr>Электроэнергия</vt:lpstr>
      <vt:lpstr>ЭлектроэнергияУТ</vt:lpstr>
      <vt:lpstr>Тепло</vt:lpstr>
      <vt:lpstr>ТеплоУТ</vt:lpstr>
      <vt:lpstr>Диаграммы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2014-12-05T01:22:22Z</dcterms:created>
  <dcterms:modified xsi:type="dcterms:W3CDTF">2022-08-19T03:10:57Z</dcterms:modified>
</cp:coreProperties>
</file>